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09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ubaidjaved/Desktop/"/>
    </mc:Choice>
  </mc:AlternateContent>
  <xr:revisionPtr revIDLastSave="0" documentId="8_{59A144CA-1AA0-ED4C-B792-16BE3845C522}" xr6:coauthVersionLast="43" xr6:coauthVersionMax="43" xr10:uidLastSave="{00000000-0000-0000-0000-000000000000}"/>
  <bookViews>
    <workbookView xWindow="0" yWindow="0" windowWidth="28800" windowHeight="18000" activeTab="1" xr2:uid="{00000000-000D-0000-FFFF-FFFF00000000}"/>
  </bookViews>
  <sheets>
    <sheet name="INSTRUCTIONS" sheetId="8" r:id="rId1"/>
    <sheet name="Arithmetic A" sheetId="1" r:id="rId2"/>
    <sheet name="Reasoning 1 A" sheetId="2" r:id="rId3"/>
    <sheet name="Reasoning 2 A" sheetId="3" r:id="rId4"/>
    <sheet name="Arithmetic B" sheetId="4" r:id="rId5"/>
    <sheet name="Reasoning 1 B" sheetId="5" r:id="rId6"/>
    <sheet name="Reasoning 2 B" sheetId="6" r:id="rId7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3" i="2" l="1"/>
  <c r="G26" i="2" l="1"/>
  <c r="O29" i="3"/>
  <c r="U9" i="3"/>
  <c r="W10" i="3"/>
  <c r="S8" i="3" l="1"/>
  <c r="D9" i="5"/>
  <c r="O17" i="5"/>
  <c r="E42" i="6"/>
  <c r="R25" i="6"/>
  <c r="R13" i="6" l="1"/>
  <c r="G29" i="6"/>
  <c r="G28" i="6"/>
  <c r="D9" i="2"/>
  <c r="H20" i="6"/>
  <c r="W13" i="3" l="1"/>
  <c r="D6" i="2"/>
  <c r="D24" i="1"/>
  <c r="D21" i="1"/>
  <c r="D20" i="1"/>
  <c r="L20" i="1"/>
  <c r="F18" i="6"/>
  <c r="F17" i="6" s="1"/>
  <c r="D18" i="6"/>
  <c r="D17" i="6" s="1"/>
  <c r="G13" i="5"/>
  <c r="E13" i="5" s="1"/>
  <c r="E29" i="6"/>
  <c r="F33" i="6"/>
  <c r="Q4" i="6"/>
  <c r="H4" i="6"/>
  <c r="G37" i="4"/>
  <c r="E37" i="4"/>
  <c r="L8" i="4"/>
  <c r="F23" i="5"/>
  <c r="J41" i="5"/>
  <c r="F41" i="5"/>
  <c r="M25" i="4"/>
  <c r="M24" i="4"/>
  <c r="L24" i="4"/>
  <c r="F25" i="4"/>
  <c r="D25" i="4"/>
  <c r="F24" i="4"/>
  <c r="D24" i="4"/>
  <c r="L21" i="4"/>
  <c r="N20" i="4"/>
  <c r="L20" i="4"/>
  <c r="N21" i="4"/>
  <c r="Q36" i="3"/>
  <c r="X21" i="3"/>
  <c r="D9" i="3"/>
  <c r="F23" i="2"/>
  <c r="R17" i="2"/>
  <c r="G16" i="2"/>
  <c r="O37" i="6"/>
  <c r="P36" i="6"/>
  <c r="F30" i="5"/>
  <c r="D28" i="4"/>
  <c r="I30" i="5"/>
  <c r="N21" i="6"/>
  <c r="Q20" i="6"/>
  <c r="H26" i="5"/>
  <c r="F41" i="6"/>
  <c r="E5" i="5"/>
  <c r="F5" i="5"/>
  <c r="G5" i="5"/>
  <c r="H5" i="5"/>
  <c r="D5" i="5"/>
  <c r="N26" i="5"/>
  <c r="W31" i="6"/>
  <c r="T41" i="6"/>
  <c r="G36" i="6"/>
  <c r="P28" i="6"/>
  <c r="P41" i="6" l="1"/>
  <c r="R40" i="6"/>
  <c r="E9" i="5"/>
  <c r="F9" i="5" s="1"/>
  <c r="G9" i="5" s="1"/>
  <c r="L40" i="4"/>
  <c r="N40" i="4"/>
  <c r="D9" i="6"/>
  <c r="F16" i="5"/>
  <c r="Q38" i="5"/>
  <c r="X35" i="5"/>
  <c r="Q29" i="6"/>
  <c r="G24" i="6"/>
  <c r="E24" i="6"/>
  <c r="E25" i="6" s="1"/>
  <c r="P17" i="6"/>
  <c r="Q17" i="6" s="1"/>
  <c r="R17" i="6" s="1"/>
  <c r="S17" i="6" s="1"/>
  <c r="F13" i="6"/>
  <c r="W10" i="6"/>
  <c r="W7" i="6"/>
  <c r="E20" i="6"/>
  <c r="X41" i="5"/>
  <c r="V42" i="5"/>
  <c r="W45" i="5"/>
  <c r="D39" i="5"/>
  <c r="N38" i="5"/>
  <c r="D38" i="5"/>
  <c r="D37" i="5"/>
  <c r="V35" i="5"/>
  <c r="I33" i="5"/>
  <c r="X32" i="5"/>
  <c r="AA31" i="5"/>
  <c r="V30" i="5"/>
  <c r="F22" i="5"/>
  <c r="S20" i="5"/>
  <c r="R13" i="5"/>
  <c r="N13" i="5"/>
  <c r="W10" i="5"/>
  <c r="U8" i="5"/>
  <c r="P5" i="5"/>
  <c r="F40" i="4"/>
  <c r="D32" i="4"/>
  <c r="M16" i="4"/>
  <c r="F12" i="4"/>
  <c r="D12" i="4"/>
  <c r="N4" i="4"/>
  <c r="D8" i="4"/>
  <c r="F4" i="4"/>
  <c r="D4" i="4"/>
  <c r="L36" i="4"/>
  <c r="N32" i="4"/>
  <c r="L32" i="4"/>
  <c r="F32" i="4"/>
  <c r="L28" i="4"/>
  <c r="F28" i="4"/>
  <c r="D21" i="4"/>
  <c r="F16" i="4"/>
  <c r="D16" i="4"/>
  <c r="N12" i="4"/>
  <c r="F8" i="4"/>
  <c r="L4" i="4"/>
  <c r="F4" i="1"/>
  <c r="D4" i="1"/>
  <c r="H29" i="2"/>
  <c r="G17" i="2"/>
  <c r="S20" i="2"/>
  <c r="D39" i="2"/>
  <c r="D38" i="2"/>
  <c r="D37" i="2"/>
  <c r="F29" i="3"/>
  <c r="D29" i="3"/>
  <c r="G40" i="3"/>
  <c r="I33" i="2"/>
  <c r="V35" i="2"/>
  <c r="N34" i="2" s="1"/>
  <c r="X32" i="2"/>
  <c r="V30" i="2"/>
  <c r="AA31" i="2"/>
  <c r="F41" i="2"/>
  <c r="J41" i="2"/>
  <c r="P38" i="2"/>
  <c r="N38" i="2"/>
  <c r="I24" i="6" l="1"/>
  <c r="G25" i="6"/>
  <c r="Q26" i="2"/>
  <c r="N30" i="2"/>
  <c r="Q25" i="2"/>
  <c r="F22" i="2"/>
  <c r="R13" i="2"/>
  <c r="N13" i="2"/>
  <c r="W10" i="2"/>
  <c r="U8" i="2"/>
  <c r="P5" i="2"/>
  <c r="E9" i="2"/>
  <c r="F9" i="2" s="1"/>
  <c r="G9" i="2" s="1"/>
  <c r="W41" i="2"/>
  <c r="V42" i="2"/>
  <c r="X45" i="2"/>
  <c r="G36" i="3"/>
  <c r="O28" i="3"/>
  <c r="F33" i="3"/>
  <c r="N25" i="3"/>
  <c r="E24" i="3"/>
  <c r="E25" i="3" s="1"/>
  <c r="G24" i="3"/>
  <c r="G25" i="3" s="1"/>
  <c r="I20" i="3"/>
  <c r="X31" i="3"/>
  <c r="Y34" i="3"/>
  <c r="V41" i="3"/>
  <c r="W39" i="3"/>
  <c r="X43" i="3"/>
  <c r="AB34" i="3" l="1"/>
  <c r="I24" i="3"/>
  <c r="P17" i="3"/>
  <c r="Q17" i="3" s="1"/>
  <c r="R17" i="3" s="1"/>
  <c r="G17" i="3"/>
  <c r="F17" i="3"/>
  <c r="E17" i="3"/>
  <c r="D17" i="3"/>
  <c r="F13" i="3"/>
  <c r="R4" i="3"/>
  <c r="O4" i="3"/>
  <c r="H5" i="3"/>
  <c r="E5" i="3"/>
  <c r="Z17" i="3" l="1"/>
  <c r="AA17" i="3" s="1"/>
  <c r="E40" i="1"/>
  <c r="M16" i="1"/>
  <c r="D37" i="1"/>
  <c r="O40" i="1"/>
  <c r="F20" i="1"/>
  <c r="L36" i="1"/>
  <c r="L28" i="1"/>
  <c r="M25" i="1"/>
  <c r="O25" i="1" s="1"/>
  <c r="Q26" i="1" s="1"/>
  <c r="D25" i="1"/>
  <c r="F24" i="1"/>
  <c r="L32" i="1"/>
  <c r="N32" i="1"/>
  <c r="N12" i="1"/>
  <c r="F32" i="1"/>
  <c r="D32" i="1"/>
  <c r="F28" i="1"/>
  <c r="D28" i="1"/>
  <c r="L21" i="1"/>
  <c r="N21" i="1" s="1"/>
  <c r="Q22" i="1" s="1"/>
  <c r="F16" i="1"/>
  <c r="D16" i="1"/>
  <c r="D12" i="1"/>
  <c r="F12" i="1"/>
  <c r="L8" i="1"/>
  <c r="F8" i="1"/>
  <c r="D8" i="1"/>
  <c r="N4" i="1"/>
  <c r="L4" i="1"/>
</calcChain>
</file>

<file path=xl/sharedStrings.xml><?xml version="1.0" encoding="utf-8"?>
<sst xmlns="http://schemas.openxmlformats.org/spreadsheetml/2006/main" count="369" uniqueCount="272">
  <si>
    <t>+</t>
  </si>
  <si>
    <t>x</t>
  </si>
  <si>
    <t>÷</t>
  </si>
  <si>
    <t>-</t>
  </si>
  <si>
    <t xml:space="preserve">of </t>
  </si>
  <si>
    <r>
      <rPr>
        <vertAlign val="superscript"/>
        <sz val="22"/>
        <color theme="1"/>
        <rFont val="Calibri"/>
        <family val="2"/>
        <scheme val="minor"/>
      </rPr>
      <t>2</t>
    </r>
    <r>
      <rPr>
        <sz val="22"/>
        <color theme="1"/>
        <rFont val="Calibri"/>
        <family val="2"/>
        <scheme val="minor"/>
      </rPr>
      <t>/</t>
    </r>
    <r>
      <rPr>
        <vertAlign val="subscript"/>
        <sz val="22"/>
        <color theme="1"/>
        <rFont val="Calibri"/>
        <family val="2"/>
        <scheme val="minor"/>
      </rPr>
      <t>5</t>
    </r>
    <r>
      <rPr>
        <sz val="22"/>
        <color theme="1"/>
        <rFont val="Calibri"/>
        <family val="2"/>
        <scheme val="minor"/>
      </rPr>
      <t xml:space="preserve"> of</t>
    </r>
  </si>
  <si>
    <t>6%  of</t>
  </si>
  <si>
    <t>?</t>
  </si>
  <si>
    <t>Solve the equation</t>
  </si>
  <si>
    <t>=</t>
  </si>
  <si>
    <t>cm</t>
  </si>
  <si>
    <t>What is</t>
  </si>
  <si>
    <t xml:space="preserve">and </t>
  </si>
  <si>
    <t>in the ratio 2:3</t>
  </si>
  <si>
    <t>a</t>
  </si>
  <si>
    <t>sweets at</t>
  </si>
  <si>
    <t>b=</t>
  </si>
  <si>
    <t>Take a number, half it, subtract 3 and you get</t>
  </si>
  <si>
    <t>out of 20</t>
  </si>
  <si>
    <t xml:space="preserve">. What was the </t>
  </si>
  <si>
    <t>All measurements are given in metres</t>
  </si>
  <si>
    <t xml:space="preserve"> boys. </t>
  </si>
  <si>
    <t>There is 13 girls to every 7 boys in school. If there's</t>
  </si>
  <si>
    <t xml:space="preserve">x </t>
  </si>
  <si>
    <t xml:space="preserve">If </t>
  </si>
  <si>
    <t>Guy  then scores</t>
  </si>
  <si>
    <t>All measurements are in mm</t>
  </si>
  <si>
    <t>Calculate the volume of the cube</t>
  </si>
  <si>
    <t>Jenna and Bailey split £</t>
  </si>
  <si>
    <t xml:space="preserve">p for </t>
  </si>
  <si>
    <t>pens?</t>
  </si>
  <si>
    <t>What is the cost of</t>
  </si>
  <si>
    <t xml:space="preserve">The area of a square  = </t>
  </si>
  <si>
    <t>How many does Bob have now?</t>
  </si>
  <si>
    <t>A recipe for 8 cakes needs 400g of flour and 100g of butter</t>
  </si>
  <si>
    <t>What are the next 2 terms in the sequence:</t>
  </si>
  <si>
    <t>A bag has red blue and green marbles in.  50% are red</t>
  </si>
  <si>
    <t>are blue</t>
  </si>
  <si>
    <t>What percentage are green?</t>
  </si>
  <si>
    <t>children each take</t>
  </si>
  <si>
    <t>How many sheets of paper are left?</t>
  </si>
  <si>
    <t>sheets out</t>
  </si>
  <si>
    <t>Cost = number of cakes × 25 p + 10 p for the bag</t>
  </si>
  <si>
    <t>how many cakes are in it?</t>
  </si>
  <si>
    <t>cakes cost?</t>
  </si>
  <si>
    <t>a) How much does a bag of</t>
  </si>
  <si>
    <t>What number is halfway between</t>
  </si>
  <si>
    <t>They share the cost equally</t>
  </si>
  <si>
    <t>4 children together buy 2 large pizza and 4 small pizzas.</t>
  </si>
  <si>
    <t>How much does each child pay?</t>
  </si>
  <si>
    <t>Large pizzas cost  £</t>
  </si>
  <si>
    <t>Small pizzas cost       £</t>
  </si>
  <si>
    <t>?  cm</t>
  </si>
  <si>
    <t xml:space="preserve">The volume of the cuboid opposite is </t>
  </si>
  <si>
    <t>Find two factors of</t>
  </si>
  <si>
    <t>smallest</t>
  </si>
  <si>
    <t>biggest</t>
  </si>
  <si>
    <t xml:space="preserve">A packet of paper has 190 sheets </t>
  </si>
  <si>
    <t>y</t>
  </si>
  <si>
    <t>The base angle in an isosceles triangle is</t>
  </si>
  <si>
    <t>How much does Jenna get?</t>
  </si>
  <si>
    <t>hours      = ? days</t>
  </si>
  <si>
    <t>months   = ? years</t>
  </si>
  <si>
    <t>days       = ? weeks</t>
  </si>
  <si>
    <t xml:space="preserve">Karl buys a pack of 11 stickers for </t>
  </si>
  <si>
    <t>£</t>
  </si>
  <si>
    <t>in donations</t>
  </si>
  <si>
    <t>4 cabbages costs the same as 2 pumpkins</t>
  </si>
  <si>
    <t>How much does 1 cabbage cost?</t>
  </si>
  <si>
    <t>They have already raised 3/4 of the money</t>
  </si>
  <si>
    <t xml:space="preserve">  </t>
  </si>
  <si>
    <t>Give your answer in</t>
  </si>
  <si>
    <t>Work out the size of the missing angle</t>
  </si>
  <si>
    <t>marked y</t>
  </si>
  <si>
    <t>What weight is halfway between</t>
  </si>
  <si>
    <t xml:space="preserve">kg  and </t>
  </si>
  <si>
    <t>kg</t>
  </si>
  <si>
    <t>4 children together buy a large cake and 3 small cakes.</t>
  </si>
  <si>
    <t>A packet of paper clips has 170 clips</t>
  </si>
  <si>
    <t xml:space="preserve">Karl buys a pack of 12 sweets for </t>
  </si>
  <si>
    <t>What is the volume of the cuboid?</t>
  </si>
  <si>
    <t>Jane spends 1/4 of her money and has     £</t>
  </si>
  <si>
    <t xml:space="preserve">How many  250g </t>
  </si>
  <si>
    <t>bags can be filled from a</t>
  </si>
  <si>
    <t>kg box of sugar?</t>
  </si>
  <si>
    <t>Apples cost</t>
  </si>
  <si>
    <t>apples?</t>
  </si>
  <si>
    <t>in the diagram</t>
  </si>
  <si>
    <r>
      <t xml:space="preserve">Work out  the size of angle </t>
    </r>
    <r>
      <rPr>
        <b/>
        <sz val="22"/>
        <color theme="1"/>
        <rFont val="Calibri"/>
        <family val="2"/>
      </rPr>
      <t>a</t>
    </r>
  </si>
  <si>
    <t>p  for 100g</t>
  </si>
  <si>
    <t xml:space="preserve">Cherries   cost  </t>
  </si>
  <si>
    <t xml:space="preserve">At the start of May there were </t>
  </si>
  <si>
    <t>During May</t>
  </si>
  <si>
    <t>books in a library.</t>
  </si>
  <si>
    <t xml:space="preserve">What temperature is </t>
  </si>
  <si>
    <t xml:space="preserve">per bag. What is the cost of 3 bags?     </t>
  </si>
  <si>
    <t>% are red</t>
  </si>
  <si>
    <t>How many tenths are blue?</t>
  </si>
  <si>
    <t>A boat can be found at co-ordinate (5,6) on a grid</t>
  </si>
  <si>
    <t xml:space="preserve">the boat moves </t>
  </si>
  <si>
    <t>squares down</t>
  </si>
  <si>
    <t>)</t>
  </si>
  <si>
    <t>in change</t>
  </si>
  <si>
    <t>Amber has £20 to spend and she buys</t>
  </si>
  <si>
    <t>Zac has £10 to spend and he buys</t>
  </si>
  <si>
    <t>if      £</t>
  </si>
  <si>
    <t>was collect in Jan, then</t>
  </si>
  <si>
    <t>more than</t>
  </si>
  <si>
    <t xml:space="preserve">Zoe has a </t>
  </si>
  <si>
    <t>litre bottle of juice</t>
  </si>
  <si>
    <t>A charity wants to raise at least    £</t>
  </si>
  <si>
    <t>Cheryl wants to save up      £</t>
  </si>
  <si>
    <t>for a phone</t>
  </si>
  <si>
    <t>p  &amp; a</t>
  </si>
  <si>
    <t xml:space="preserve"> drink at £</t>
  </si>
  <si>
    <t xml:space="preserve">in charity donations </t>
  </si>
  <si>
    <t>A school wants to raise   £</t>
  </si>
  <si>
    <t>What is the area of the triangle?</t>
  </si>
  <si>
    <t>How many girls are there ?</t>
  </si>
  <si>
    <t>p</t>
  </si>
  <si>
    <t>She has already saved 25% of the money. How much</t>
  </si>
  <si>
    <t>people liked milk choc. best?</t>
  </si>
  <si>
    <t>change to an improper (top heavy) fraction</t>
  </si>
  <si>
    <t>(</t>
  </si>
  <si>
    <t>How much does 1 bag of mints cost?  £</t>
  </si>
  <si>
    <t>%</t>
  </si>
  <si>
    <t>(don't cancel down for this question)</t>
  </si>
  <si>
    <t>Give your answer in pence</t>
  </si>
  <si>
    <t>What is the area of the trapezium?</t>
  </si>
  <si>
    <t>four  pens. He gets   £</t>
  </si>
  <si>
    <t>squares to the right</t>
  </si>
  <si>
    <r>
      <rPr>
        <vertAlign val="superscript"/>
        <sz val="16"/>
        <color theme="1"/>
        <rFont val="Calibri"/>
        <family val="2"/>
        <scheme val="minor"/>
      </rPr>
      <t>o</t>
    </r>
    <r>
      <rPr>
        <sz val="16"/>
        <color theme="1"/>
        <rFont val="Calibri"/>
        <family val="2"/>
        <scheme val="minor"/>
      </rPr>
      <t>C</t>
    </r>
  </si>
  <si>
    <t>ml</t>
  </si>
  <si>
    <t>and</t>
  </si>
  <si>
    <t xml:space="preserve">lasts for </t>
  </si>
  <si>
    <t>minutes</t>
  </si>
  <si>
    <t>What time will it end?</t>
  </si>
  <si>
    <t>:15pm</t>
  </si>
  <si>
    <t>pm</t>
  </si>
  <si>
    <t>in figures</t>
  </si>
  <si>
    <t>Write the number</t>
  </si>
  <si>
    <t>:</t>
  </si>
  <si>
    <t>Write the time shown below in 24 hour clock format</t>
  </si>
  <si>
    <t>Type your answers straight into the answer boxes. When you get an answer correct it will turn green!</t>
  </si>
  <si>
    <t>The size of questions can be altered using the zoom at the bottom right of the screen</t>
  </si>
  <si>
    <t>This resource can be used independently by pupils for intervention/ revision or put on the white board as a class activity.</t>
  </si>
  <si>
    <t>We suggest that you open the file as "read only" to prevent the previous student's answers from being saved so that the boxes stay blank for each use</t>
  </si>
  <si>
    <t xml:space="preserve">Before use, check in settings that automatic calculations are switched off (just click formulas- calculation options- tick manual) </t>
  </si>
  <si>
    <t>(don't cancel down your answer)</t>
  </si>
  <si>
    <t>How much more does Jenny pay than Karl?</t>
  </si>
  <si>
    <t>What is the area of the shape opposite?</t>
  </si>
  <si>
    <t>that add up to make</t>
  </si>
  <si>
    <t>What is the value of 2a + b?</t>
  </si>
  <si>
    <t>In a test Dylan scores 50%</t>
  </si>
  <si>
    <t xml:space="preserve">Aqsa, Bob &amp; Kat have </t>
  </si>
  <si>
    <t xml:space="preserve">sweets each, Kat gives Bob 2/3 of hers. </t>
  </si>
  <si>
    <t>a =</t>
  </si>
  <si>
    <t>2b + 3</t>
  </si>
  <si>
    <t>b =</t>
  </si>
  <si>
    <t>y =</t>
  </si>
  <si>
    <t>b) what is    3 ( a + b )</t>
  </si>
  <si>
    <t xml:space="preserve">A TV programme starts at </t>
  </si>
  <si>
    <t>What is the perimeter of the regular shape opposite?</t>
  </si>
  <si>
    <t xml:space="preserve">Sam has a </t>
  </si>
  <si>
    <t xml:space="preserve">How much more do they need to raise?         </t>
  </si>
  <si>
    <t>What is the cost of 350g of cherries ?</t>
  </si>
  <si>
    <t>2 a  +  3</t>
  </si>
  <si>
    <r>
      <t>Give your answer in mm</t>
    </r>
    <r>
      <rPr>
        <sz val="22"/>
        <color theme="1"/>
        <rFont val="Calibri"/>
        <family val="2"/>
      </rPr>
      <t>²</t>
    </r>
  </si>
  <si>
    <t>Write the next  two terms of the sequence</t>
  </si>
  <si>
    <r>
      <t>a) what is    a</t>
    </r>
    <r>
      <rPr>
        <vertAlign val="superscript"/>
        <sz val="22"/>
        <color theme="1"/>
        <rFont val="Calibri"/>
        <family val="2"/>
        <scheme val="minor"/>
      </rPr>
      <t xml:space="preserve">2 </t>
    </r>
    <r>
      <rPr>
        <sz val="22"/>
        <color theme="1"/>
        <rFont val="Calibri"/>
        <family val="2"/>
        <scheme val="minor"/>
      </rPr>
      <t>- 2 b</t>
    </r>
  </si>
  <si>
    <r>
      <rPr>
        <vertAlign val="superscript"/>
        <sz val="22"/>
        <color theme="1"/>
        <rFont val="Calibri"/>
        <family val="2"/>
        <scheme val="minor"/>
      </rPr>
      <t>o</t>
    </r>
    <r>
      <rPr>
        <sz val="22"/>
        <color theme="1"/>
        <rFont val="Calibri"/>
        <family val="2"/>
        <scheme val="minor"/>
      </rPr>
      <t>C lower than</t>
    </r>
  </si>
  <si>
    <r>
      <t xml:space="preserve">When </t>
    </r>
    <r>
      <rPr>
        <b/>
        <sz val="22"/>
        <color theme="1"/>
        <rFont val="Calibri"/>
        <family val="2"/>
        <scheme val="minor"/>
      </rPr>
      <t>a =</t>
    </r>
  </si>
  <si>
    <r>
      <t xml:space="preserve">in </t>
    </r>
    <r>
      <rPr>
        <sz val="20"/>
        <rFont val="Calibri"/>
        <family val="2"/>
        <scheme val="minor"/>
      </rPr>
      <t>donations</t>
    </r>
  </si>
  <si>
    <r>
      <t xml:space="preserve">difference in their scores as a </t>
    </r>
    <r>
      <rPr>
        <sz val="20"/>
        <color theme="1"/>
        <rFont val="Calibri"/>
        <family val="2"/>
        <scheme val="minor"/>
      </rPr>
      <t>percentage</t>
    </r>
    <r>
      <rPr>
        <sz val="22"/>
        <color theme="1"/>
        <rFont val="Calibri"/>
        <family val="2"/>
        <scheme val="minor"/>
      </rPr>
      <t>?</t>
    </r>
  </si>
  <si>
    <t xml:space="preserve">How much does 1 pen cost?           </t>
  </si>
  <si>
    <r>
      <rPr>
        <vertAlign val="superscript"/>
        <sz val="22"/>
        <color theme="1"/>
        <rFont val="Calibri"/>
        <family val="2"/>
        <scheme val="minor"/>
      </rPr>
      <t>o</t>
    </r>
    <r>
      <rPr>
        <sz val="22"/>
        <color theme="1"/>
        <rFont val="Calibri"/>
        <family val="2"/>
        <scheme val="minor"/>
      </rPr>
      <t>C?</t>
    </r>
  </si>
  <si>
    <t>What was the starting number?</t>
  </si>
  <si>
    <t xml:space="preserve">Take a number, half it, subtract 3 and half it </t>
  </si>
  <si>
    <t>again and you get</t>
  </si>
  <si>
    <t>hours</t>
  </si>
  <si>
    <t xml:space="preserve">Crackers cost   </t>
  </si>
  <si>
    <t>more ml of juice does Sam have?</t>
  </si>
  <si>
    <t>ml box of juice. How many</t>
  </si>
  <si>
    <r>
      <t xml:space="preserve">What are the new co-ordinates? </t>
    </r>
    <r>
      <rPr>
        <b/>
        <vertAlign val="subscript"/>
        <sz val="32"/>
        <color theme="1"/>
        <rFont val="Calibri"/>
        <family val="2"/>
        <scheme val="minor"/>
      </rPr>
      <t>(</t>
    </r>
  </si>
  <si>
    <t xml:space="preserve"> books  were taken out.</t>
  </si>
  <si>
    <t>the library at the end of May?</t>
  </si>
  <si>
    <t>books were returned. How many books were in</t>
  </si>
  <si>
    <t>Here are the weights of 5 bags of wafers in grams</t>
  </si>
  <si>
    <t>What is the mean weight?</t>
  </si>
  <si>
    <r>
      <t>Give your answer in cm</t>
    </r>
    <r>
      <rPr>
        <sz val="22"/>
        <color theme="1"/>
        <rFont val="Calibri"/>
        <family val="2"/>
      </rPr>
      <t>²</t>
    </r>
  </si>
  <si>
    <t>clips out</t>
  </si>
  <si>
    <t>How many clips are left?</t>
  </si>
  <si>
    <t>The chart shows how much money was collected for charity in each month</t>
  </si>
  <si>
    <t>during 1 week of fundraising. How much</t>
  </si>
  <si>
    <t xml:space="preserve">do they need to raise each day?      </t>
  </si>
  <si>
    <t>Milly makes cakes and uses this  formula to work out how much to charge</t>
  </si>
  <si>
    <t>Cost = number of cakes   ×   12 p   +   20 p for a bag</t>
  </si>
  <si>
    <t xml:space="preserve">b) Grace buys a bag for        £ </t>
  </si>
  <si>
    <r>
      <t>Jenny buys 12 single sweets for 45</t>
    </r>
    <r>
      <rPr>
        <b/>
        <sz val="22"/>
        <color theme="1"/>
        <rFont val="Calibri"/>
        <family val="2"/>
        <scheme val="minor"/>
      </rPr>
      <t>p</t>
    </r>
    <r>
      <rPr>
        <sz val="22"/>
        <color theme="1"/>
        <rFont val="Calibri"/>
        <family val="2"/>
        <scheme val="minor"/>
      </rPr>
      <t xml:space="preserve"> each</t>
    </r>
  </si>
  <si>
    <t>A bag has red and blue buttons in it</t>
  </si>
  <si>
    <r>
      <t>cm</t>
    </r>
    <r>
      <rPr>
        <b/>
        <vertAlign val="superscript"/>
        <sz val="22"/>
        <color theme="1"/>
        <rFont val="Calibri"/>
        <family val="2"/>
        <scheme val="minor"/>
      </rPr>
      <t>3</t>
    </r>
  </si>
  <si>
    <t>is</t>
  </si>
  <si>
    <t>two bags of mints. She gets                £</t>
  </si>
  <si>
    <t xml:space="preserve">left. How much did she have to start with ? </t>
  </si>
  <si>
    <t>cm       =      ? metres</t>
  </si>
  <si>
    <t>mm     =      ? centimetres</t>
  </si>
  <si>
    <t>Small cakes are £</t>
  </si>
  <si>
    <t>g           =      ? kilograms</t>
  </si>
  <si>
    <r>
      <t>mm</t>
    </r>
    <r>
      <rPr>
        <b/>
        <sz val="24"/>
        <color theme="1"/>
        <rFont val="Calibri"/>
        <family val="2"/>
      </rPr>
      <t>²</t>
    </r>
  </si>
  <si>
    <t>°</t>
  </si>
  <si>
    <r>
      <t>cm</t>
    </r>
    <r>
      <rPr>
        <sz val="18"/>
        <color theme="1"/>
        <rFont val="Calibri"/>
        <family val="2"/>
      </rPr>
      <t>³</t>
    </r>
  </si>
  <si>
    <t>4a   -   4</t>
  </si>
  <si>
    <t>Large  cakes cost          £</t>
  </si>
  <si>
    <t>All measurements are in mm.</t>
  </si>
  <si>
    <r>
      <t>Give your answer in mm</t>
    </r>
    <r>
      <rPr>
        <vertAlign val="superscript"/>
        <sz val="22"/>
        <color theme="1"/>
        <rFont val="Calibri"/>
        <family val="2"/>
        <scheme val="minor"/>
      </rPr>
      <t>2</t>
    </r>
  </si>
  <si>
    <r>
      <t>Give your answer in cm</t>
    </r>
    <r>
      <rPr>
        <vertAlign val="superscript"/>
        <sz val="22"/>
        <color theme="1"/>
        <rFont val="Calibri"/>
        <family val="2"/>
        <scheme val="minor"/>
      </rPr>
      <t>3</t>
    </r>
  </si>
  <si>
    <t>Hal has £10 to spend.  He buys a packet of</t>
  </si>
  <si>
    <t xml:space="preserve">how much was collected in Feb? </t>
  </si>
  <si>
    <t>How many  250ml glasses can be filled with</t>
  </si>
  <si>
    <t>litre(s) of juice ?</t>
  </si>
  <si>
    <t>How much change does he get ?</t>
  </si>
  <si>
    <t>What was the difference in their scores as a percentage?</t>
  </si>
  <si>
    <t>.</t>
  </si>
  <si>
    <t>What is the mean of these numbers ?</t>
  </si>
  <si>
    <t>Write the next 2 terms of the sequence.</t>
  </si>
  <si>
    <t>100 people liked best. What fraction of</t>
  </si>
  <si>
    <t>The pie charts shows which chocolate</t>
  </si>
  <si>
    <t>what was the  number ?</t>
  </si>
  <si>
    <t>How much more does Bailey get                             than Jenna?</t>
  </si>
  <si>
    <t>more does she need to save?</t>
  </si>
  <si>
    <t>What is the length of the rectangle?</t>
  </si>
  <si>
    <t>? cm</t>
  </si>
  <si>
    <t>p for 6</t>
  </si>
  <si>
    <t>Some pens cost</t>
  </si>
  <si>
    <t>Work out the perimeter of the shape opposite.</t>
  </si>
  <si>
    <t>The perimeter of the rectangle is</t>
  </si>
  <si>
    <t>When                  a =</t>
  </si>
  <si>
    <r>
      <t>cm</t>
    </r>
    <r>
      <rPr>
        <vertAlign val="superscript"/>
        <sz val="22"/>
        <color theme="1"/>
        <rFont val="Calibri"/>
        <family val="2"/>
        <scheme val="minor"/>
      </rPr>
      <t>2</t>
    </r>
    <r>
      <rPr>
        <sz val="22"/>
        <color theme="1"/>
        <rFont val="Calibri"/>
        <family val="2"/>
        <scheme val="minor"/>
      </rPr>
      <t xml:space="preserve">  </t>
    </r>
  </si>
  <si>
    <r>
      <t xml:space="preserve">Sami spends 1/4 of his money and has     </t>
    </r>
    <r>
      <rPr>
        <b/>
        <sz val="22"/>
        <color theme="1"/>
        <rFont val="Calibri"/>
        <family val="2"/>
        <scheme val="minor"/>
      </rPr>
      <t>£</t>
    </r>
  </si>
  <si>
    <r>
      <t>Give your answer in cm</t>
    </r>
    <r>
      <rPr>
        <vertAlign val="superscript"/>
        <sz val="22"/>
        <color theme="1"/>
        <rFont val="Calibri"/>
        <family val="2"/>
        <scheme val="minor"/>
      </rPr>
      <t>2</t>
    </r>
  </si>
  <si>
    <r>
      <t xml:space="preserve">Jenny buys 11 single stickers for </t>
    </r>
    <r>
      <rPr>
        <b/>
        <sz val="22"/>
        <color theme="1"/>
        <rFont val="Calibri"/>
        <family val="2"/>
        <scheme val="minor"/>
      </rPr>
      <t>60p</t>
    </r>
    <r>
      <rPr>
        <sz val="22"/>
        <color theme="1"/>
        <rFont val="Calibri"/>
        <family val="2"/>
        <scheme val="minor"/>
      </rPr>
      <t xml:space="preserve"> each</t>
    </r>
  </si>
  <si>
    <r>
      <t>cm</t>
    </r>
    <r>
      <rPr>
        <vertAlign val="superscript"/>
        <sz val="22"/>
        <color theme="1"/>
        <rFont val="Calibri"/>
        <family val="2"/>
        <scheme val="minor"/>
      </rPr>
      <t>3</t>
    </r>
  </si>
  <si>
    <t>4 y   -  4</t>
  </si>
  <si>
    <t>Look at the graph on the right. If the</t>
  </si>
  <si>
    <t>the temperature in Madrid?</t>
  </si>
  <si>
    <r>
      <rPr>
        <vertAlign val="superscript"/>
        <sz val="22"/>
        <color theme="1"/>
        <rFont val="Calibri"/>
        <family val="2"/>
      </rPr>
      <t>°</t>
    </r>
    <r>
      <rPr>
        <sz val="22"/>
        <color theme="1"/>
        <rFont val="Calibri"/>
        <family val="2"/>
        <scheme val="minor"/>
      </rPr>
      <t>C, what is</t>
    </r>
  </si>
  <si>
    <t>How many cakes can you make out of 1kg of butter and</t>
  </si>
  <si>
    <t>A charity wants to raise          £</t>
  </si>
  <si>
    <t>They have already raised        £</t>
  </si>
  <si>
    <t>Milly makes cakes and uses this formula to work out                        how much to charge :</t>
  </si>
  <si>
    <t xml:space="preserve">b) Grace buys a bag for     £ </t>
  </si>
  <si>
    <t>One pumpkin costs                    £</t>
  </si>
  <si>
    <t>What is it's perimeter ?</t>
  </si>
  <si>
    <t>What is the missing length ?</t>
  </si>
  <si>
    <t xml:space="preserve">left. How much did he have to start with ? </t>
  </si>
  <si>
    <t>What the size of the angle marked y ?</t>
  </si>
  <si>
    <t>What is the area of the triangle ?</t>
  </si>
  <si>
    <t>g  of flour ?</t>
  </si>
  <si>
    <t xml:space="preserve">How much more do they need to raise?   </t>
  </si>
  <si>
    <r>
      <rPr>
        <sz val="22"/>
        <color theme="1"/>
        <rFont val="Calibri"/>
        <family val="2"/>
      </rPr>
      <t>°</t>
    </r>
    <r>
      <rPr>
        <sz val="22"/>
        <color theme="1"/>
        <rFont val="Calibri"/>
        <family val="2"/>
        <scheme val="minor"/>
      </rPr>
      <t>C</t>
    </r>
  </si>
  <si>
    <t>out  of  25</t>
  </si>
  <si>
    <r>
      <t xml:space="preserve">temperature in Kiev is                   </t>
    </r>
    <r>
      <rPr>
        <b/>
        <sz val="26"/>
        <color theme="1"/>
        <rFont val="Calibri"/>
        <family val="2"/>
        <scheme val="minor"/>
      </rPr>
      <t>-</t>
    </r>
  </si>
  <si>
    <t>×</t>
  </si>
  <si>
    <r>
      <rPr>
        <sz val="26"/>
        <color theme="1"/>
        <rFont val="Calibri"/>
        <family val="2"/>
      </rPr>
      <t>×</t>
    </r>
    <r>
      <rPr>
        <sz val="22"/>
        <color theme="1"/>
        <rFont val="Calibri"/>
        <family val="2"/>
        <scheme val="minor"/>
      </rPr>
      <t xml:space="preserve">      5</t>
    </r>
  </si>
  <si>
    <r>
      <rPr>
        <vertAlign val="superscript"/>
        <sz val="22"/>
        <color theme="1"/>
        <rFont val="Calibri"/>
        <family val="2"/>
        <scheme val="minor"/>
      </rPr>
      <t>2</t>
    </r>
    <r>
      <rPr>
        <sz val="22"/>
        <color theme="1"/>
        <rFont val="Calibri"/>
        <family val="2"/>
        <scheme val="minor"/>
      </rPr>
      <t>/</t>
    </r>
    <r>
      <rPr>
        <vertAlign val="subscript"/>
        <sz val="22"/>
        <color theme="1"/>
        <rFont val="Calibri"/>
        <family val="2"/>
        <scheme val="minor"/>
      </rPr>
      <t>3</t>
    </r>
    <r>
      <rPr>
        <sz val="22"/>
        <color theme="1"/>
        <rFont val="Calibri"/>
        <family val="2"/>
        <scheme val="minor"/>
      </rPr>
      <t xml:space="preserve">   of</t>
    </r>
  </si>
  <si>
    <t>11%       of</t>
  </si>
  <si>
    <r>
      <t xml:space="preserve">)  </t>
    </r>
    <r>
      <rPr>
        <b/>
        <vertAlign val="superscript"/>
        <sz val="22"/>
        <color theme="1"/>
        <rFont val="Calibri"/>
        <family val="2"/>
        <scheme val="minor"/>
      </rPr>
      <t>2</t>
    </r>
  </si>
  <si>
    <t>You can copy this workbook into your school's shared area to give everyone access.</t>
  </si>
  <si>
    <r>
      <t>To generate a new set of questions click formulas on the top tabs. Then click "</t>
    </r>
    <r>
      <rPr>
        <b/>
        <sz val="12"/>
        <color theme="1"/>
        <rFont val="Arial Narrow"/>
        <family val="2"/>
      </rPr>
      <t>calculate now</t>
    </r>
    <r>
      <rPr>
        <sz val="12"/>
        <color theme="1"/>
        <rFont val="Arial Narrow"/>
        <family val="2"/>
      </rPr>
      <t>"!</t>
    </r>
  </si>
  <si>
    <t>This sheet works offline so can be completed on any machine which has Microsoft Excel.</t>
  </si>
  <si>
    <t>If there are "#####" appearing in boxes you will just need to zoom in to see the number properly</t>
  </si>
  <si>
    <t>(Give your answer as an improper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</si>
</sst>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</font>
    <font>
      <vertAlign val="superscript"/>
      <sz val="22"/>
      <color theme="1"/>
      <name val="Calibri"/>
      <family val="2"/>
      <scheme val="minor"/>
    </font>
    <font>
      <vertAlign val="subscript"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5"/>
      <name val="Franklin Gothic Medium Cond"/>
      <family val="2"/>
    </font>
    <font>
      <sz val="15"/>
      <color theme="1"/>
      <name val="Franklin Gothic Medium Cond"/>
      <family val="2"/>
    </font>
    <font>
      <sz val="15"/>
      <color theme="1"/>
      <name val="Calibri"/>
      <family val="2"/>
      <scheme val="minor"/>
    </font>
    <font>
      <sz val="18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2"/>
      <color rgb="FFFF3300"/>
      <name val="Calibri"/>
      <family val="2"/>
      <scheme val="minor"/>
    </font>
    <font>
      <b/>
      <sz val="22"/>
      <color rgb="FFFF3300"/>
      <name val="Calibri"/>
      <family val="2"/>
      <scheme val="minor"/>
    </font>
    <font>
      <sz val="22"/>
      <color theme="1"/>
      <name val="Tw Cen MT Condensed Extra Bold"/>
      <family val="2"/>
    </font>
    <font>
      <b/>
      <sz val="15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5"/>
      <color theme="1"/>
      <name val="Franklin Gothic Demi Cond"/>
      <family val="2"/>
    </font>
    <font>
      <sz val="15"/>
      <color theme="1"/>
      <name val="Franklin Gothic Demi Cond"/>
      <family val="2"/>
    </font>
    <font>
      <b/>
      <sz val="20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vertAlign val="superscript"/>
      <sz val="16"/>
      <color theme="1"/>
      <name val="Calibri"/>
      <family val="2"/>
      <scheme val="minor"/>
    </font>
    <font>
      <sz val="15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4"/>
      <name val="Franklin Gothic Medium Cond"/>
      <family val="2"/>
    </font>
    <font>
      <sz val="15"/>
      <color theme="1"/>
      <name val="16"/>
    </font>
    <font>
      <b/>
      <sz val="15"/>
      <color theme="6" tint="-0.249977111117893"/>
      <name val="16"/>
    </font>
    <font>
      <b/>
      <sz val="17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2"/>
      <color theme="1"/>
      <name val="Calibri"/>
      <family val="2"/>
    </font>
    <font>
      <sz val="20"/>
      <name val="Calibri"/>
      <family val="2"/>
      <scheme val="minor"/>
    </font>
    <font>
      <b/>
      <sz val="15"/>
      <color theme="1"/>
      <name val="16"/>
    </font>
    <font>
      <b/>
      <sz val="20"/>
      <color theme="6" tint="-0.249977111117893"/>
      <name val="16"/>
    </font>
    <font>
      <sz val="20"/>
      <color theme="1"/>
      <name val="16"/>
    </font>
    <font>
      <sz val="2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2"/>
      <name val="Franklin Gothic Medium Cond"/>
      <family val="2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48"/>
      <color theme="0"/>
      <name val="Tw Cen MT"/>
      <family val="2"/>
    </font>
    <font>
      <sz val="48"/>
      <color theme="1"/>
      <name val="Tw Cen MT"/>
      <family val="2"/>
    </font>
    <font>
      <sz val="22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vertAlign val="subscript"/>
      <sz val="32"/>
      <color theme="1"/>
      <name val="Calibri"/>
      <family val="2"/>
      <scheme val="minor"/>
    </font>
    <font>
      <b/>
      <sz val="48"/>
      <color theme="1"/>
      <name val="Tw Cen MT"/>
      <family val="2"/>
    </font>
    <font>
      <sz val="22"/>
      <name val="Franklin Gothic Medium Cond"/>
      <family val="2"/>
    </font>
    <font>
      <sz val="22"/>
      <color theme="1"/>
      <name val="Franklin Gothic Medium Cond"/>
      <family val="2"/>
    </font>
    <font>
      <b/>
      <sz val="22"/>
      <name val="Calibri"/>
      <family val="2"/>
      <scheme val="minor"/>
    </font>
    <font>
      <b/>
      <i/>
      <sz val="2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vertAlign val="superscript"/>
      <sz val="22"/>
      <color theme="1"/>
      <name val="Calibri"/>
      <family val="2"/>
      <scheme val="minor"/>
    </font>
    <font>
      <b/>
      <sz val="22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22"/>
      <color theme="3" tint="-0.249977111117893"/>
      <name val="Tw Cen MT Condensed Extra Bold"/>
      <family val="2"/>
    </font>
    <font>
      <sz val="24"/>
      <color theme="1"/>
      <name val="Calibri"/>
      <family val="2"/>
      <scheme val="minor"/>
    </font>
    <font>
      <b/>
      <sz val="22"/>
      <color rgb="FF0070C0"/>
      <name val="16"/>
    </font>
    <font>
      <b/>
      <sz val="22"/>
      <color theme="6" tint="-0.249977111117893"/>
      <name val="16"/>
    </font>
    <font>
      <b/>
      <sz val="24"/>
      <color theme="0"/>
      <name val="Calibri"/>
      <family val="2"/>
      <scheme val="minor"/>
    </font>
    <font>
      <sz val="22"/>
      <color theme="1"/>
      <name val="16"/>
    </font>
    <font>
      <b/>
      <sz val="24"/>
      <color theme="1"/>
      <name val="Calibri"/>
      <family val="2"/>
    </font>
    <font>
      <b/>
      <sz val="36"/>
      <color theme="1"/>
      <name val="Calibri"/>
      <family val="2"/>
    </font>
    <font>
      <b/>
      <sz val="48"/>
      <color theme="1"/>
      <name val="Calibri"/>
      <family val="2"/>
    </font>
    <font>
      <sz val="18"/>
      <color theme="1"/>
      <name val="Calibri"/>
      <family val="2"/>
    </font>
    <font>
      <b/>
      <sz val="26"/>
      <color theme="1"/>
      <name val="Calibri"/>
      <family val="2"/>
      <scheme val="minor"/>
    </font>
    <font>
      <b/>
      <sz val="22"/>
      <color theme="1" tint="0.249977111117893"/>
      <name val="Calibri"/>
      <family val="2"/>
    </font>
    <font>
      <b/>
      <sz val="22"/>
      <color theme="9" tint="-0.249977111117893"/>
      <name val="16"/>
    </font>
    <font>
      <b/>
      <sz val="22"/>
      <color theme="0" tint="-0.249977111117893"/>
      <name val="Calibri"/>
      <family val="2"/>
      <scheme val="minor"/>
    </font>
    <font>
      <b/>
      <sz val="22"/>
      <color theme="1"/>
      <name val="16"/>
    </font>
    <font>
      <b/>
      <i/>
      <sz val="22"/>
      <color rgb="FF002060"/>
      <name val="Calibri"/>
      <family val="2"/>
      <scheme val="minor"/>
    </font>
    <font>
      <vertAlign val="superscript"/>
      <sz val="22"/>
      <color theme="1"/>
      <name val="Calibri"/>
      <family val="2"/>
    </font>
    <font>
      <sz val="26"/>
      <color theme="1"/>
      <name val="Calibri"/>
      <family val="2"/>
    </font>
    <font>
      <b/>
      <sz val="22"/>
      <color rgb="FF0070C0"/>
      <name val="Calibri"/>
      <family val="2"/>
      <scheme val="minor"/>
    </font>
    <font>
      <b/>
      <sz val="22"/>
      <color theme="6" tint="-0.249977111117893"/>
      <name val="Calibri"/>
      <family val="2"/>
      <scheme val="minor"/>
    </font>
    <font>
      <b/>
      <sz val="22"/>
      <color theme="0" tint="-0.249977111117893"/>
      <name val="Franklin Gothic Demi Cond"/>
      <family val="2"/>
    </font>
    <font>
      <sz val="48"/>
      <color theme="1"/>
      <name val="Calibri"/>
      <family val="2"/>
      <scheme val="minor"/>
    </font>
    <font>
      <sz val="48"/>
      <color theme="1"/>
      <name val="Calibri"/>
      <family val="2"/>
    </font>
    <font>
      <sz val="22"/>
      <color theme="0" tint="-0.14999847407452621"/>
      <name val="Calibri"/>
      <family val="2"/>
      <scheme val="minor"/>
    </font>
    <font>
      <b/>
      <sz val="28"/>
      <name val="Calibri"/>
      <family val="2"/>
      <scheme val="minor"/>
    </font>
    <font>
      <b/>
      <sz val="12"/>
      <color theme="1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66">
    <xf numFmtId="0" fontId="0" fillId="0" borderId="0" xfId="0"/>
    <xf numFmtId="0" fontId="1" fillId="2" borderId="0" xfId="0" applyFont="1" applyFill="1" applyProtection="1"/>
    <xf numFmtId="0" fontId="9" fillId="2" borderId="0" xfId="0" applyFont="1" applyFill="1" applyAlignment="1" applyProtection="1">
      <alignment horizontal="center"/>
    </xf>
    <xf numFmtId="0" fontId="2" fillId="3" borderId="3" xfId="0" applyFont="1" applyFill="1" applyBorder="1" applyAlignment="1" applyProtection="1">
      <alignment horizontal="center" vertical="center"/>
    </xf>
    <xf numFmtId="0" fontId="9" fillId="3" borderId="3" xfId="0" applyFont="1" applyFill="1" applyBorder="1" applyAlignment="1" applyProtection="1">
      <alignment horizontal="center"/>
    </xf>
    <xf numFmtId="0" fontId="9" fillId="3" borderId="4" xfId="0" applyFont="1" applyFill="1" applyBorder="1" applyAlignment="1" applyProtection="1">
      <alignment horizontal="center"/>
    </xf>
    <xf numFmtId="0" fontId="1" fillId="3" borderId="0" xfId="0" applyFont="1" applyFill="1" applyBorder="1" applyProtection="1"/>
    <xf numFmtId="0" fontId="9" fillId="3" borderId="0" xfId="0" applyFont="1" applyFill="1" applyBorder="1" applyAlignment="1" applyProtection="1">
      <alignment horizontal="center"/>
    </xf>
    <xf numFmtId="0" fontId="9" fillId="3" borderId="6" xfId="0" applyFont="1" applyFill="1" applyBorder="1" applyAlignment="1" applyProtection="1">
      <alignment horizontal="center"/>
    </xf>
    <xf numFmtId="0" fontId="1" fillId="3" borderId="8" xfId="0" applyFont="1" applyFill="1" applyBorder="1" applyProtection="1"/>
    <xf numFmtId="0" fontId="0" fillId="2" borderId="0" xfId="0" applyFill="1" applyProtection="1"/>
    <xf numFmtId="0" fontId="9" fillId="2" borderId="0" xfId="0" applyFont="1" applyFill="1" applyProtection="1"/>
    <xf numFmtId="0" fontId="10" fillId="2" borderId="0" xfId="0" applyFont="1" applyFill="1" applyProtection="1"/>
    <xf numFmtId="0" fontId="2" fillId="3" borderId="3" xfId="0" applyFont="1" applyFill="1" applyBorder="1" applyAlignment="1" applyProtection="1">
      <alignment horizontal="center"/>
    </xf>
    <xf numFmtId="0" fontId="9" fillId="3" borderId="0" xfId="0" applyFont="1" applyFill="1" applyBorder="1" applyProtection="1"/>
    <xf numFmtId="0" fontId="9" fillId="3" borderId="6" xfId="0" applyFont="1" applyFill="1" applyBorder="1" applyProtection="1"/>
    <xf numFmtId="0" fontId="8" fillId="3" borderId="3" xfId="0" applyFont="1" applyFill="1" applyBorder="1" applyAlignment="1" applyProtection="1">
      <alignment horizontal="center"/>
    </xf>
    <xf numFmtId="0" fontId="8" fillId="3" borderId="0" xfId="0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left"/>
    </xf>
    <xf numFmtId="0" fontId="4" fillId="3" borderId="0" xfId="0" applyFont="1" applyFill="1" applyBorder="1" applyAlignment="1" applyProtection="1">
      <alignment horizontal="right"/>
    </xf>
    <xf numFmtId="0" fontId="1" fillId="3" borderId="0" xfId="0" applyFont="1" applyFill="1" applyBorder="1" applyAlignment="1" applyProtection="1">
      <alignment horizontal="left" vertical="top"/>
    </xf>
    <xf numFmtId="0" fontId="2" fillId="3" borderId="3" xfId="0" applyFont="1" applyFill="1" applyBorder="1" applyProtection="1"/>
    <xf numFmtId="0" fontId="1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2" borderId="0" xfId="0" applyFont="1" applyFill="1" applyBorder="1" applyProtection="1"/>
    <xf numFmtId="0" fontId="9" fillId="3" borderId="0" xfId="0" applyFont="1" applyFill="1" applyBorder="1" applyAlignment="1" applyProtection="1">
      <alignment horizontal="center" vertical="center"/>
    </xf>
    <xf numFmtId="0" fontId="8" fillId="3" borderId="0" xfId="0" applyFont="1" applyFill="1" applyBorder="1" applyProtection="1"/>
    <xf numFmtId="0" fontId="8" fillId="3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8" fillId="3" borderId="0" xfId="0" applyFont="1" applyFill="1" applyBorder="1" applyAlignment="1" applyProtection="1">
      <alignment horizontal="left" vertical="center"/>
    </xf>
    <xf numFmtId="0" fontId="1" fillId="2" borderId="0" xfId="0" applyFont="1" applyFill="1" applyBorder="1" applyAlignment="1" applyProtection="1">
      <alignment horizontal="left"/>
    </xf>
    <xf numFmtId="0" fontId="0" fillId="2" borderId="0" xfId="0" applyFill="1" applyBorder="1" applyProtection="1"/>
    <xf numFmtId="0" fontId="1" fillId="3" borderId="3" xfId="0" applyFont="1" applyFill="1" applyBorder="1" applyAlignment="1" applyProtection="1"/>
    <xf numFmtId="0" fontId="4" fillId="2" borderId="0" xfId="0" applyFont="1" applyFill="1" applyBorder="1" applyProtection="1"/>
    <xf numFmtId="0" fontId="13" fillId="3" borderId="3" xfId="0" applyFont="1" applyFill="1" applyBorder="1" applyAlignment="1" applyProtection="1">
      <alignment horizontal="center"/>
    </xf>
    <xf numFmtId="0" fontId="8" fillId="3" borderId="0" xfId="0" applyFont="1" applyFill="1" applyBorder="1" applyAlignment="1" applyProtection="1">
      <alignment horizontal="center"/>
    </xf>
    <xf numFmtId="0" fontId="0" fillId="2" borderId="0" xfId="0" applyFont="1" applyFill="1" applyBorder="1" applyProtection="1"/>
    <xf numFmtId="0" fontId="8" fillId="3" borderId="6" xfId="0" applyFont="1" applyFill="1" applyBorder="1" applyAlignment="1" applyProtection="1">
      <alignment horizontal="center"/>
    </xf>
    <xf numFmtId="0" fontId="8" fillId="3" borderId="4" xfId="0" applyFont="1" applyFill="1" applyBorder="1" applyAlignment="1" applyProtection="1">
      <alignment horizontal="center"/>
    </xf>
    <xf numFmtId="0" fontId="8" fillId="3" borderId="0" xfId="0" applyFont="1" applyFill="1" applyBorder="1" applyAlignment="1" applyProtection="1">
      <alignment horizontal="left" vertical="top"/>
    </xf>
    <xf numFmtId="0" fontId="8" fillId="3" borderId="3" xfId="0" applyFont="1" applyFill="1" applyBorder="1" applyAlignment="1" applyProtection="1">
      <alignment horizontal="left"/>
    </xf>
    <xf numFmtId="0" fontId="26" fillId="2" borderId="0" xfId="0" applyFont="1" applyFill="1" applyProtection="1"/>
    <xf numFmtId="0" fontId="26" fillId="2" borderId="0" xfId="0" applyFont="1" applyFill="1" applyAlignment="1" applyProtection="1">
      <alignment horizontal="left"/>
    </xf>
    <xf numFmtId="0" fontId="26" fillId="2" borderId="0" xfId="0" applyFont="1" applyFill="1" applyAlignment="1" applyProtection="1">
      <alignment horizontal="center"/>
    </xf>
    <xf numFmtId="0" fontId="26" fillId="3" borderId="3" xfId="0" applyFont="1" applyFill="1" applyBorder="1" applyAlignment="1" applyProtection="1">
      <alignment horizontal="center"/>
    </xf>
    <xf numFmtId="0" fontId="26" fillId="3" borderId="4" xfId="0" applyFont="1" applyFill="1" applyBorder="1" applyAlignment="1" applyProtection="1">
      <alignment horizontal="center"/>
    </xf>
    <xf numFmtId="0" fontId="26" fillId="3" borderId="6" xfId="0" applyFont="1" applyFill="1" applyBorder="1" applyAlignment="1" applyProtection="1">
      <alignment horizontal="center"/>
    </xf>
    <xf numFmtId="0" fontId="26" fillId="3" borderId="0" xfId="0" applyFont="1" applyFill="1" applyBorder="1" applyAlignment="1" applyProtection="1">
      <alignment horizontal="center"/>
    </xf>
    <xf numFmtId="0" fontId="26" fillId="3" borderId="8" xfId="0" applyFont="1" applyFill="1" applyBorder="1" applyAlignment="1" applyProtection="1">
      <alignment horizontal="left"/>
    </xf>
    <xf numFmtId="0" fontId="15" fillId="3" borderId="0" xfId="0" applyFont="1" applyFill="1" applyBorder="1" applyProtection="1"/>
    <xf numFmtId="0" fontId="15" fillId="3" borderId="0" xfId="0" applyFont="1" applyFill="1" applyBorder="1" applyAlignment="1" applyProtection="1">
      <alignment horizontal="center"/>
    </xf>
    <xf numFmtId="0" fontId="15" fillId="3" borderId="0" xfId="0" applyFont="1" applyFill="1" applyBorder="1" applyAlignment="1" applyProtection="1">
      <alignment horizontal="left"/>
    </xf>
    <xf numFmtId="0" fontId="15" fillId="3" borderId="3" xfId="0" applyFont="1" applyFill="1" applyBorder="1" applyAlignment="1" applyProtection="1">
      <alignment horizontal="center"/>
    </xf>
    <xf numFmtId="0" fontId="15" fillId="3" borderId="0" xfId="0" applyFont="1" applyFill="1" applyBorder="1" applyAlignment="1" applyProtection="1">
      <alignment horizontal="left" vertical="center"/>
    </xf>
    <xf numFmtId="0" fontId="15" fillId="3" borderId="6" xfId="0" applyFont="1" applyFill="1" applyBorder="1" applyAlignment="1" applyProtection="1">
      <alignment horizontal="center"/>
    </xf>
    <xf numFmtId="0" fontId="26" fillId="2" borderId="0" xfId="0" applyFont="1" applyFill="1" applyBorder="1" applyProtection="1"/>
    <xf numFmtId="0" fontId="26" fillId="2" borderId="0" xfId="0" applyFont="1" applyFill="1" applyBorder="1" applyAlignment="1" applyProtection="1">
      <alignment horizontal="left"/>
    </xf>
    <xf numFmtId="0" fontId="15" fillId="3" borderId="8" xfId="0" applyFont="1" applyFill="1" applyBorder="1" applyAlignment="1" applyProtection="1">
      <alignment horizontal="left" vertical="top"/>
    </xf>
    <xf numFmtId="0" fontId="15" fillId="3" borderId="3" xfId="0" applyFont="1" applyFill="1" applyBorder="1" applyAlignment="1" applyProtection="1"/>
    <xf numFmtId="0" fontId="15" fillId="3" borderId="4" xfId="0" applyFont="1" applyFill="1" applyBorder="1" applyAlignment="1" applyProtection="1">
      <alignment horizontal="center"/>
    </xf>
    <xf numFmtId="0" fontId="13" fillId="3" borderId="0" xfId="0" applyFont="1" applyFill="1" applyBorder="1" applyAlignment="1" applyProtection="1">
      <alignment horizontal="center"/>
    </xf>
    <xf numFmtId="0" fontId="13" fillId="3" borderId="0" xfId="0" applyFont="1" applyFill="1" applyBorder="1" applyAlignment="1" applyProtection="1">
      <alignment vertical="center"/>
    </xf>
    <xf numFmtId="0" fontId="13" fillId="3" borderId="6" xfId="0" applyFont="1" applyFill="1" applyBorder="1" applyAlignment="1" applyProtection="1">
      <alignment vertical="center"/>
    </xf>
    <xf numFmtId="0" fontId="13" fillId="3" borderId="0" xfId="0" applyFont="1" applyFill="1" applyBorder="1" applyAlignment="1" applyProtection="1">
      <alignment horizontal="left" vertical="center"/>
    </xf>
    <xf numFmtId="0" fontId="13" fillId="3" borderId="0" xfId="0" applyFont="1" applyFill="1" applyBorder="1" applyProtection="1"/>
    <xf numFmtId="0" fontId="32" fillId="3" borderId="0" xfId="0" applyFont="1" applyFill="1" applyBorder="1" applyAlignment="1" applyProtection="1">
      <alignment vertical="center"/>
    </xf>
    <xf numFmtId="0" fontId="32" fillId="3" borderId="0" xfId="0" applyFont="1" applyFill="1" applyBorder="1" applyAlignment="1" applyProtection="1">
      <alignment horizontal="left" vertical="center"/>
    </xf>
    <xf numFmtId="0" fontId="32" fillId="3" borderId="0" xfId="0" applyFont="1" applyFill="1" applyBorder="1" applyAlignment="1" applyProtection="1">
      <alignment horizontal="center" vertical="center"/>
    </xf>
    <xf numFmtId="0" fontId="32" fillId="3" borderId="6" xfId="0" applyFont="1" applyFill="1" applyBorder="1" applyAlignment="1" applyProtection="1">
      <alignment horizontal="center" vertical="center"/>
    </xf>
    <xf numFmtId="0" fontId="30" fillId="3" borderId="0" xfId="0" applyFont="1" applyFill="1" applyBorder="1" applyAlignment="1" applyProtection="1">
      <alignment horizontal="center"/>
    </xf>
    <xf numFmtId="0" fontId="15" fillId="3" borderId="4" xfId="0" applyFont="1" applyFill="1" applyBorder="1" applyAlignment="1" applyProtection="1">
      <alignment horizontal="left"/>
    </xf>
    <xf numFmtId="0" fontId="2" fillId="3" borderId="0" xfId="0" applyFont="1" applyFill="1" applyBorder="1" applyAlignment="1" applyProtection="1">
      <alignment horizontal="center" vertical="center"/>
    </xf>
    <xf numFmtId="0" fontId="4" fillId="2" borderId="0" xfId="0" applyFont="1" applyFill="1" applyProtection="1"/>
    <xf numFmtId="0" fontId="2" fillId="3" borderId="0" xfId="0" applyFont="1" applyFill="1" applyBorder="1" applyProtection="1"/>
    <xf numFmtId="0" fontId="20" fillId="3" borderId="3" xfId="0" applyFont="1" applyFill="1" applyBorder="1" applyAlignment="1" applyProtection="1"/>
    <xf numFmtId="0" fontId="13" fillId="3" borderId="3" xfId="0" applyFont="1" applyFill="1" applyBorder="1" applyAlignment="1" applyProtection="1"/>
    <xf numFmtId="0" fontId="13" fillId="3" borderId="0" xfId="0" applyFont="1" applyFill="1" applyBorder="1" applyAlignment="1" applyProtection="1"/>
    <xf numFmtId="0" fontId="20" fillId="3" borderId="6" xfId="0" applyFont="1" applyFill="1" applyBorder="1" applyAlignment="1" applyProtection="1"/>
    <xf numFmtId="0" fontId="13" fillId="3" borderId="4" xfId="0" applyFont="1" applyFill="1" applyBorder="1" applyAlignment="1" applyProtection="1"/>
    <xf numFmtId="0" fontId="13" fillId="3" borderId="6" xfId="0" applyFont="1" applyFill="1" applyBorder="1" applyProtection="1"/>
    <xf numFmtId="0" fontId="13" fillId="3" borderId="0" xfId="0" applyFont="1" applyFill="1" applyBorder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left"/>
    </xf>
    <xf numFmtId="0" fontId="4" fillId="3" borderId="3" xfId="0" applyFont="1" applyFill="1" applyBorder="1" applyAlignment="1" applyProtection="1">
      <alignment horizontal="center"/>
    </xf>
    <xf numFmtId="0" fontId="36" fillId="3" borderId="0" xfId="0" applyFont="1" applyFill="1" applyBorder="1" applyAlignment="1" applyProtection="1">
      <alignment horizontal="center"/>
    </xf>
    <xf numFmtId="0" fontId="8" fillId="3" borderId="0" xfId="0" applyFont="1" applyFill="1" applyBorder="1" applyAlignment="1" applyProtection="1">
      <alignment vertical="center"/>
    </xf>
    <xf numFmtId="0" fontId="0" fillId="2" borderId="0" xfId="0" applyFont="1" applyFill="1" applyProtection="1"/>
    <xf numFmtId="0" fontId="26" fillId="3" borderId="8" xfId="0" applyFont="1" applyFill="1" applyBorder="1" applyAlignment="1" applyProtection="1">
      <alignment horizontal="right"/>
    </xf>
    <xf numFmtId="0" fontId="1" fillId="2" borderId="0" xfId="0" applyFont="1" applyFill="1" applyAlignment="1" applyProtection="1">
      <alignment vertical="top"/>
    </xf>
    <xf numFmtId="0" fontId="4" fillId="3" borderId="0" xfId="0" applyFont="1" applyFill="1" applyBorder="1" applyAlignment="1" applyProtection="1">
      <alignment horizontal="center"/>
    </xf>
    <xf numFmtId="0" fontId="4" fillId="3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26" fillId="2" borderId="0" xfId="0" applyFont="1" applyFill="1" applyBorder="1" applyAlignment="1" applyProtection="1">
      <alignment horizontal="center"/>
    </xf>
    <xf numFmtId="0" fontId="15" fillId="2" borderId="0" xfId="0" applyFont="1" applyFill="1" applyBorder="1" applyAlignment="1" applyProtection="1">
      <alignment horizontal="center"/>
    </xf>
    <xf numFmtId="0" fontId="2" fillId="3" borderId="0" xfId="0" applyFont="1" applyFill="1" applyBorder="1" applyAlignment="1" applyProtection="1">
      <alignment horizontal="center"/>
    </xf>
    <xf numFmtId="0" fontId="24" fillId="2" borderId="0" xfId="0" applyFont="1" applyFill="1" applyAlignment="1" applyProtection="1">
      <alignment horizontal="center"/>
    </xf>
    <xf numFmtId="0" fontId="24" fillId="3" borderId="3" xfId="0" applyFont="1" applyFill="1" applyBorder="1" applyAlignment="1" applyProtection="1">
      <alignment horizontal="center"/>
    </xf>
    <xf numFmtId="0" fontId="24" fillId="3" borderId="4" xfId="0" applyFont="1" applyFill="1" applyBorder="1" applyAlignment="1" applyProtection="1">
      <alignment horizontal="center"/>
    </xf>
    <xf numFmtId="0" fontId="24" fillId="3" borderId="0" xfId="0" applyFont="1" applyFill="1" applyBorder="1" applyAlignment="1" applyProtection="1">
      <alignment horizontal="center"/>
    </xf>
    <xf numFmtId="0" fontId="24" fillId="3" borderId="6" xfId="0" applyFont="1" applyFill="1" applyBorder="1" applyAlignment="1" applyProtection="1">
      <alignment horizontal="center"/>
    </xf>
    <xf numFmtId="0" fontId="36" fillId="3" borderId="4" xfId="0" applyFont="1" applyFill="1" applyBorder="1" applyAlignment="1" applyProtection="1">
      <alignment horizontal="center"/>
    </xf>
    <xf numFmtId="0" fontId="36" fillId="3" borderId="6" xfId="0" applyFont="1" applyFill="1" applyBorder="1" applyAlignment="1" applyProtection="1">
      <alignment horizontal="center"/>
    </xf>
    <xf numFmtId="0" fontId="24" fillId="3" borderId="0" xfId="0" applyFont="1" applyFill="1" applyBorder="1" applyProtection="1"/>
    <xf numFmtId="0" fontId="24" fillId="3" borderId="6" xfId="0" applyFont="1" applyFill="1" applyBorder="1" applyProtection="1"/>
    <xf numFmtId="0" fontId="41" fillId="3" borderId="0" xfId="0" applyFont="1" applyFill="1" applyBorder="1" applyAlignment="1" applyProtection="1">
      <alignment horizontal="center" vertical="center"/>
    </xf>
    <xf numFmtId="0" fontId="41" fillId="3" borderId="6" xfId="0" applyFont="1" applyFill="1" applyBorder="1" applyAlignment="1" applyProtection="1">
      <alignment horizontal="center" vertical="center"/>
    </xf>
    <xf numFmtId="0" fontId="24" fillId="2" borderId="0" xfId="0" applyFont="1" applyFill="1" applyProtection="1"/>
    <xf numFmtId="0" fontId="24" fillId="2" borderId="0" xfId="0" applyFont="1" applyFill="1" applyBorder="1" applyProtection="1"/>
    <xf numFmtId="0" fontId="1" fillId="2" borderId="0" xfId="0" applyFont="1" applyFill="1" applyProtection="1">
      <protection locked="0"/>
    </xf>
    <xf numFmtId="0" fontId="15" fillId="2" borderId="0" xfId="0" applyFont="1" applyFill="1" applyBorder="1" applyAlignment="1" applyProtection="1">
      <alignment horizontal="right" vertical="center"/>
    </xf>
    <xf numFmtId="0" fontId="15" fillId="2" borderId="0" xfId="0" applyFont="1" applyFill="1" applyBorder="1" applyAlignment="1" applyProtection="1">
      <alignment horizontal="left" vertical="center"/>
    </xf>
    <xf numFmtId="0" fontId="24" fillId="2" borderId="0" xfId="0" applyFont="1" applyFill="1" applyAlignment="1" applyProtection="1">
      <alignment horizontal="left"/>
    </xf>
    <xf numFmtId="0" fontId="8" fillId="3" borderId="3" xfId="0" applyFont="1" applyFill="1" applyBorder="1" applyProtection="1"/>
    <xf numFmtId="0" fontId="22" fillId="2" borderId="0" xfId="0" applyFont="1" applyFill="1" applyAlignment="1" applyProtection="1">
      <alignment horizontal="right" vertical="center"/>
    </xf>
    <xf numFmtId="0" fontId="23" fillId="2" borderId="0" xfId="0" applyFont="1" applyFill="1" applyAlignment="1" applyProtection="1">
      <alignment horizontal="left" vertical="center"/>
    </xf>
    <xf numFmtId="0" fontId="22" fillId="2" borderId="0" xfId="0" applyFont="1" applyFill="1" applyAlignment="1" applyProtection="1">
      <alignment horizontal="right"/>
    </xf>
    <xf numFmtId="0" fontId="23" fillId="2" borderId="0" xfId="0" applyFont="1" applyFill="1" applyProtection="1"/>
    <xf numFmtId="0" fontId="14" fillId="3" borderId="0" xfId="0" applyFont="1" applyFill="1" applyBorder="1" applyAlignment="1" applyProtection="1">
      <alignment horizontal="center" vertical="center"/>
    </xf>
    <xf numFmtId="0" fontId="25" fillId="2" borderId="0" xfId="0" applyFont="1" applyFill="1" applyAlignment="1" applyProtection="1">
      <alignment horizontal="right"/>
    </xf>
    <xf numFmtId="0" fontId="8" fillId="2" borderId="0" xfId="0" applyFont="1" applyFill="1" applyProtection="1"/>
    <xf numFmtId="0" fontId="27" fillId="3" borderId="3" xfId="0" applyFont="1" applyFill="1" applyBorder="1" applyAlignment="1" applyProtection="1">
      <alignment horizontal="center"/>
    </xf>
    <xf numFmtId="0" fontId="27" fillId="3" borderId="3" xfId="0" applyFont="1" applyFill="1" applyBorder="1" applyAlignment="1" applyProtection="1">
      <alignment horizontal="left"/>
    </xf>
    <xf numFmtId="0" fontId="38" fillId="3" borderId="3" xfId="0" applyFont="1" applyFill="1" applyBorder="1" applyAlignment="1" applyProtection="1">
      <alignment horizontal="left"/>
    </xf>
    <xf numFmtId="0" fontId="27" fillId="3" borderId="0" xfId="0" applyFont="1" applyFill="1" applyBorder="1" applyAlignment="1" applyProtection="1">
      <alignment horizontal="right"/>
    </xf>
    <xf numFmtId="0" fontId="13" fillId="2" borderId="0" xfId="0" applyFont="1" applyFill="1" applyProtection="1"/>
    <xf numFmtId="0" fontId="20" fillId="3" borderId="6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 applyProtection="1">
      <alignment horizontal="left" vertical="center"/>
    </xf>
    <xf numFmtId="0" fontId="31" fillId="2" borderId="0" xfId="0" applyFont="1" applyFill="1" applyBorder="1" applyAlignment="1" applyProtection="1">
      <alignment horizontal="center" vertical="center"/>
    </xf>
    <xf numFmtId="0" fontId="15" fillId="0" borderId="4" xfId="0" applyFont="1" applyBorder="1" applyAlignment="1" applyProtection="1"/>
    <xf numFmtId="0" fontId="34" fillId="3" borderId="3" xfId="0" applyFont="1" applyFill="1" applyBorder="1" applyAlignment="1" applyProtection="1">
      <alignment horizontal="left"/>
    </xf>
    <xf numFmtId="0" fontId="34" fillId="3" borderId="0" xfId="0" applyFont="1" applyFill="1" applyBorder="1" applyAlignment="1" applyProtection="1">
      <alignment horizontal="left"/>
    </xf>
    <xf numFmtId="0" fontId="21" fillId="2" borderId="0" xfId="0" applyFont="1" applyFill="1" applyAlignment="1" applyProtection="1">
      <alignment horizontal="left" vertical="top"/>
    </xf>
    <xf numFmtId="0" fontId="30" fillId="2" borderId="0" xfId="0" applyFont="1" applyFill="1" applyAlignment="1" applyProtection="1">
      <alignment horizontal="right" vertical="top"/>
    </xf>
    <xf numFmtId="0" fontId="12" fillId="2" borderId="0" xfId="0" applyFont="1" applyFill="1" applyBorder="1" applyAlignment="1" applyProtection="1">
      <alignment horizontal="left" vertical="center"/>
    </xf>
    <xf numFmtId="0" fontId="12" fillId="2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Protection="1"/>
    <xf numFmtId="0" fontId="18" fillId="2" borderId="0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right"/>
    </xf>
    <xf numFmtId="0" fontId="18" fillId="2" borderId="0" xfId="0" applyFont="1" applyFill="1" applyBorder="1" applyAlignment="1" applyProtection="1">
      <alignment horizontal="left"/>
    </xf>
    <xf numFmtId="0" fontId="2" fillId="2" borderId="0" xfId="0" applyFont="1" applyFill="1" applyBorder="1" applyProtection="1"/>
    <xf numFmtId="0" fontId="19" fillId="2" borderId="0" xfId="0" applyFont="1" applyFill="1" applyBorder="1" applyProtection="1"/>
    <xf numFmtId="0" fontId="18" fillId="2" borderId="0" xfId="0" applyFont="1" applyFill="1" applyBorder="1" applyAlignment="1" applyProtection="1">
      <alignment horizontal="left" vertical="center"/>
    </xf>
    <xf numFmtId="0" fontId="24" fillId="2" borderId="0" xfId="0" applyFont="1" applyFill="1" applyAlignment="1" applyProtection="1">
      <alignment horizontal="right"/>
    </xf>
    <xf numFmtId="0" fontId="9" fillId="3" borderId="0" xfId="0" applyFont="1" applyFill="1" applyBorder="1" applyAlignment="1" applyProtection="1">
      <alignment horizontal="left" vertical="center"/>
    </xf>
    <xf numFmtId="0" fontId="11" fillId="3" borderId="0" xfId="0" applyFont="1" applyFill="1" applyBorder="1" applyAlignment="1" applyProtection="1">
      <alignment horizontal="center" vertical="center"/>
    </xf>
    <xf numFmtId="0" fontId="20" fillId="2" borderId="0" xfId="0" applyFont="1" applyFill="1" applyAlignment="1" applyProtection="1">
      <alignment horizontal="right" vertical="center"/>
    </xf>
    <xf numFmtId="0" fontId="20" fillId="2" borderId="0" xfId="0" applyFont="1" applyFill="1" applyAlignment="1" applyProtection="1">
      <alignment horizontal="center" vertical="top"/>
    </xf>
    <xf numFmtId="0" fontId="9" fillId="2" borderId="0" xfId="0" applyFont="1" applyFill="1" applyAlignment="1" applyProtection="1">
      <alignment horizontal="right"/>
    </xf>
    <xf numFmtId="0" fontId="20" fillId="2" borderId="0" xfId="0" applyFont="1" applyFill="1" applyAlignment="1" applyProtection="1">
      <alignment horizontal="left" vertical="top"/>
    </xf>
    <xf numFmtId="0" fontId="13" fillId="2" borderId="0" xfId="0" applyFont="1" applyFill="1" applyAlignment="1" applyProtection="1">
      <alignment horizontal="right" vertical="top"/>
    </xf>
    <xf numFmtId="0" fontId="15" fillId="3" borderId="0" xfId="0" applyFont="1" applyFill="1" applyBorder="1" applyAlignment="1" applyProtection="1">
      <alignment horizontal="right" vertical="center"/>
    </xf>
    <xf numFmtId="2" fontId="15" fillId="3" borderId="0" xfId="0" applyNumberFormat="1" applyFont="1" applyFill="1" applyBorder="1" applyAlignment="1" applyProtection="1">
      <alignment horizontal="center" vertical="center"/>
    </xf>
    <xf numFmtId="0" fontId="22" fillId="2" borderId="0" xfId="0" applyFont="1" applyFill="1" applyBorder="1" applyAlignment="1" applyProtection="1">
      <alignment horizontal="right"/>
    </xf>
    <xf numFmtId="0" fontId="23" fillId="2" borderId="0" xfId="0" applyFont="1" applyFill="1" applyBorder="1" applyProtection="1"/>
    <xf numFmtId="0" fontId="2" fillId="3" borderId="0" xfId="0" applyFont="1" applyFill="1" applyBorder="1" applyAlignment="1" applyProtection="1">
      <alignment horizontal="left" vertical="center"/>
    </xf>
    <xf numFmtId="0" fontId="30" fillId="2" borderId="0" xfId="0" applyFont="1" applyFill="1" applyAlignment="1" applyProtection="1">
      <alignment horizontal="left" vertical="top"/>
    </xf>
    <xf numFmtId="0" fontId="38" fillId="3" borderId="3" xfId="0" applyFont="1" applyFill="1" applyBorder="1" applyAlignment="1" applyProtection="1">
      <alignment horizontal="center"/>
    </xf>
    <xf numFmtId="0" fontId="25" fillId="3" borderId="3" xfId="0" applyFont="1" applyFill="1" applyBorder="1" applyAlignment="1" applyProtection="1">
      <alignment horizontal="left"/>
    </xf>
    <xf numFmtId="2" fontId="12" fillId="2" borderId="0" xfId="0" applyNumberFormat="1" applyFont="1" applyFill="1" applyBorder="1" applyAlignment="1" applyProtection="1">
      <alignment horizontal="left" vertical="center"/>
    </xf>
    <xf numFmtId="0" fontId="44" fillId="3" borderId="0" xfId="0" applyFont="1" applyFill="1" applyBorder="1" applyAlignment="1" applyProtection="1">
      <alignment horizontal="center"/>
    </xf>
    <xf numFmtId="0" fontId="45" fillId="3" borderId="0" xfId="0" applyFont="1" applyFill="1" applyBorder="1" applyAlignment="1" applyProtection="1">
      <alignment horizontal="center"/>
    </xf>
    <xf numFmtId="0" fontId="46" fillId="3" borderId="0" xfId="0" applyFont="1" applyFill="1" applyBorder="1" applyAlignment="1" applyProtection="1">
      <alignment horizontal="center" vertical="center"/>
    </xf>
    <xf numFmtId="0" fontId="43" fillId="3" borderId="8" xfId="0" applyFont="1" applyFill="1" applyBorder="1" applyProtection="1"/>
    <xf numFmtId="0" fontId="0" fillId="8" borderId="0" xfId="0" applyFill="1"/>
    <xf numFmtId="0" fontId="47" fillId="3" borderId="0" xfId="0" applyFont="1" applyFill="1" applyBorder="1" applyAlignment="1">
      <alignment horizontal="left"/>
    </xf>
    <xf numFmtId="0" fontId="47" fillId="3" borderId="0" xfId="0" applyFont="1" applyFill="1" applyBorder="1"/>
    <xf numFmtId="0" fontId="48" fillId="3" borderId="0" xfId="0" applyFont="1" applyFill="1" applyBorder="1" applyAlignment="1">
      <alignment horizontal="left"/>
    </xf>
    <xf numFmtId="0" fontId="47" fillId="3" borderId="0" xfId="0" applyFont="1" applyFill="1"/>
    <xf numFmtId="0" fontId="3" fillId="2" borderId="0" xfId="0" applyFont="1" applyFill="1" applyBorder="1" applyAlignment="1" applyProtection="1">
      <alignment horizontal="center" vertical="center"/>
    </xf>
    <xf numFmtId="0" fontId="0" fillId="2" borderId="0" xfId="0" applyFill="1"/>
    <xf numFmtId="0" fontId="3" fillId="2" borderId="0" xfId="0" applyFont="1" applyFill="1" applyBorder="1" applyAlignment="1" applyProtection="1">
      <alignment horizontal="center" vertical="center"/>
    </xf>
    <xf numFmtId="0" fontId="8" fillId="3" borderId="3" xfId="0" applyFont="1" applyFill="1" applyBorder="1" applyAlignment="1" applyProtection="1">
      <alignment horizontal="left" vertical="center"/>
    </xf>
    <xf numFmtId="0" fontId="2" fillId="3" borderId="0" xfId="0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Alignment="1" applyProtection="1"/>
    <xf numFmtId="0" fontId="2" fillId="3" borderId="3" xfId="0" applyFont="1" applyFill="1" applyBorder="1" applyAlignment="1" applyProtection="1"/>
    <xf numFmtId="0" fontId="12" fillId="3" borderId="4" xfId="0" applyFont="1" applyFill="1" applyBorder="1" applyAlignment="1" applyProtection="1"/>
    <xf numFmtId="0" fontId="12" fillId="2" borderId="0" xfId="0" applyFont="1" applyFill="1" applyBorder="1" applyAlignment="1" applyProtection="1"/>
    <xf numFmtId="0" fontId="0" fillId="2" borderId="0" xfId="0" applyFill="1" applyAlignment="1" applyProtection="1"/>
    <xf numFmtId="0" fontId="1" fillId="2" borderId="0" xfId="0" applyFont="1" applyFill="1" applyBorder="1" applyAlignment="1" applyProtection="1"/>
    <xf numFmtId="0" fontId="9" fillId="3" borderId="3" xfId="0" applyFont="1" applyFill="1" applyBorder="1" applyAlignment="1" applyProtection="1"/>
    <xf numFmtId="0" fontId="9" fillId="3" borderId="4" xfId="0" applyFont="1" applyFill="1" applyBorder="1" applyAlignment="1" applyProtection="1"/>
    <xf numFmtId="0" fontId="0" fillId="2" borderId="0" xfId="0" applyFill="1" applyBorder="1" applyAlignment="1" applyProtection="1"/>
    <xf numFmtId="0" fontId="11" fillId="3" borderId="3" xfId="0" applyFont="1" applyFill="1" applyBorder="1" applyAlignment="1" applyProtection="1">
      <alignment horizontal="center"/>
    </xf>
    <xf numFmtId="0" fontId="2" fillId="3" borderId="3" xfId="0" applyFont="1" applyFill="1" applyBorder="1" applyAlignment="1" applyProtection="1">
      <alignment horizontal="left"/>
    </xf>
    <xf numFmtId="0" fontId="8" fillId="3" borderId="3" xfId="0" applyFont="1" applyFill="1" applyBorder="1" applyAlignment="1" applyProtection="1"/>
    <xf numFmtId="0" fontId="8" fillId="3" borderId="3" xfId="0" applyFont="1" applyFill="1" applyBorder="1" applyAlignment="1" applyProtection="1">
      <alignment horizontal="right"/>
    </xf>
    <xf numFmtId="0" fontId="13" fillId="3" borderId="11" xfId="0" applyFont="1" applyFill="1" applyBorder="1" applyAlignment="1" applyProtection="1">
      <alignment horizontal="center"/>
    </xf>
    <xf numFmtId="0" fontId="36" fillId="3" borderId="3" xfId="0" applyFont="1" applyFill="1" applyBorder="1" applyAlignment="1" applyProtection="1"/>
    <xf numFmtId="0" fontId="20" fillId="2" borderId="0" xfId="0" applyFont="1" applyFill="1" applyAlignment="1" applyProtection="1">
      <alignment horizontal="center"/>
    </xf>
    <xf numFmtId="0" fontId="9" fillId="2" borderId="0" xfId="0" applyFont="1" applyFill="1" applyAlignment="1" applyProtection="1"/>
    <xf numFmtId="0" fontId="0" fillId="2" borderId="0" xfId="0" applyFont="1" applyFill="1" applyAlignment="1" applyProtection="1"/>
    <xf numFmtId="0" fontId="14" fillId="3" borderId="3" xfId="0" applyFont="1" applyFill="1" applyBorder="1" applyAlignment="1" applyProtection="1"/>
    <xf numFmtId="0" fontId="24" fillId="3" borderId="3" xfId="0" applyFont="1" applyFill="1" applyBorder="1" applyAlignment="1" applyProtection="1"/>
    <xf numFmtId="0" fontId="24" fillId="3" borderId="4" xfId="0" applyFont="1" applyFill="1" applyBorder="1" applyAlignment="1" applyProtection="1"/>
    <xf numFmtId="0" fontId="8" fillId="2" borderId="0" xfId="0" applyFont="1" applyFill="1" applyAlignment="1" applyProtection="1"/>
    <xf numFmtId="2" fontId="4" fillId="3" borderId="3" xfId="0" applyNumberFormat="1" applyFont="1" applyFill="1" applyBorder="1" applyAlignment="1" applyProtection="1">
      <alignment horizontal="left"/>
    </xf>
    <xf numFmtId="164" fontId="2" fillId="3" borderId="3" xfId="0" applyNumberFormat="1" applyFont="1" applyFill="1" applyBorder="1" applyAlignment="1" applyProtection="1">
      <alignment horizontal="left"/>
    </xf>
    <xf numFmtId="2" fontId="40" fillId="3" borderId="4" xfId="0" applyNumberFormat="1" applyFont="1" applyFill="1" applyBorder="1" applyAlignment="1" applyProtection="1">
      <alignment horizontal="left"/>
    </xf>
    <xf numFmtId="0" fontId="17" fillId="2" borderId="0" xfId="0" applyFont="1" applyFill="1" applyBorder="1" applyAlignment="1" applyProtection="1"/>
    <xf numFmtId="0" fontId="4" fillId="2" borderId="0" xfId="0" applyFont="1" applyFill="1" applyBorder="1" applyAlignment="1" applyProtection="1"/>
    <xf numFmtId="0" fontId="26" fillId="3" borderId="8" xfId="0" applyFont="1" applyFill="1" applyBorder="1" applyAlignment="1" applyProtection="1">
      <alignment vertical="top"/>
    </xf>
    <xf numFmtId="0" fontId="26" fillId="3" borderId="8" xfId="0" applyFont="1" applyFill="1" applyBorder="1" applyAlignment="1" applyProtection="1">
      <alignment horizontal="left" vertical="top"/>
    </xf>
    <xf numFmtId="0" fontId="9" fillId="3" borderId="8" xfId="0" applyFont="1" applyFill="1" applyBorder="1" applyAlignment="1" applyProtection="1">
      <alignment vertical="top"/>
    </xf>
    <xf numFmtId="0" fontId="1" fillId="3" borderId="8" xfId="0" applyFont="1" applyFill="1" applyBorder="1" applyAlignment="1" applyProtection="1">
      <alignment vertical="top"/>
    </xf>
    <xf numFmtId="0" fontId="9" fillId="3" borderId="8" xfId="0" applyFont="1" applyFill="1" applyBorder="1" applyAlignment="1" applyProtection="1">
      <alignment horizontal="left" vertical="top"/>
    </xf>
    <xf numFmtId="0" fontId="0" fillId="2" borderId="0" xfId="0" applyFont="1" applyFill="1" applyAlignment="1" applyProtection="1">
      <alignment vertical="top"/>
    </xf>
    <xf numFmtId="0" fontId="1" fillId="2" borderId="0" xfId="0" applyFont="1" applyFill="1" applyBorder="1" applyAlignment="1" applyProtection="1">
      <alignment vertical="top"/>
    </xf>
    <xf numFmtId="0" fontId="8" fillId="3" borderId="8" xfId="0" applyFont="1" applyFill="1" applyBorder="1" applyAlignment="1" applyProtection="1">
      <alignment vertical="top"/>
    </xf>
    <xf numFmtId="0" fontId="8" fillId="3" borderId="8" xfId="0" applyFont="1" applyFill="1" applyBorder="1" applyAlignment="1" applyProtection="1">
      <alignment horizontal="left" vertical="top"/>
    </xf>
    <xf numFmtId="0" fontId="0" fillId="2" borderId="0" xfId="0" applyFill="1" applyAlignment="1" applyProtection="1">
      <alignment vertical="top"/>
    </xf>
    <xf numFmtId="0" fontId="8" fillId="2" borderId="0" xfId="0" applyFont="1" applyFill="1" applyAlignment="1" applyProtection="1">
      <alignment vertical="top"/>
    </xf>
    <xf numFmtId="0" fontId="8" fillId="2" borderId="0" xfId="0" applyFont="1" applyFill="1" applyBorder="1" applyAlignment="1" applyProtection="1">
      <alignment vertical="top"/>
    </xf>
    <xf numFmtId="0" fontId="1" fillId="3" borderId="8" xfId="0" applyFont="1" applyFill="1" applyBorder="1" applyAlignment="1" applyProtection="1">
      <alignment horizontal="left" vertical="top"/>
    </xf>
    <xf numFmtId="0" fontId="9" fillId="3" borderId="8" xfId="0" applyFont="1" applyFill="1" applyBorder="1" applyAlignment="1" applyProtection="1">
      <alignment horizontal="center" vertical="top"/>
    </xf>
    <xf numFmtId="0" fontId="24" fillId="3" borderId="8" xfId="0" applyFont="1" applyFill="1" applyBorder="1" applyAlignment="1" applyProtection="1">
      <alignment vertical="top"/>
    </xf>
    <xf numFmtId="0" fontId="2" fillId="3" borderId="8" xfId="0" applyFont="1" applyFill="1" applyBorder="1" applyAlignment="1" applyProtection="1">
      <alignment vertical="top"/>
    </xf>
    <xf numFmtId="0" fontId="42" fillId="3" borderId="8" xfId="0" applyFont="1" applyFill="1" applyBorder="1" applyAlignment="1" applyProtection="1">
      <alignment horizontal="center" vertical="top"/>
    </xf>
    <xf numFmtId="0" fontId="20" fillId="3" borderId="8" xfId="0" applyFont="1" applyFill="1" applyBorder="1" applyAlignment="1" applyProtection="1">
      <alignment vertical="top"/>
    </xf>
    <xf numFmtId="0" fontId="8" fillId="3" borderId="8" xfId="0" applyFont="1" applyFill="1" applyBorder="1" applyAlignment="1" applyProtection="1">
      <alignment horizontal="right" vertical="top"/>
    </xf>
    <xf numFmtId="0" fontId="0" fillId="2" borderId="0" xfId="0" applyFill="1" applyAlignment="1">
      <alignment vertical="top"/>
    </xf>
    <xf numFmtId="0" fontId="39" fillId="3" borderId="8" xfId="0" applyFont="1" applyFill="1" applyBorder="1" applyAlignment="1" applyProtection="1">
      <alignment vertical="top"/>
    </xf>
    <xf numFmtId="0" fontId="4" fillId="2" borderId="0" xfId="0" applyFont="1" applyFill="1" applyAlignment="1" applyProtection="1">
      <alignment vertical="top"/>
    </xf>
    <xf numFmtId="0" fontId="13" fillId="3" borderId="8" xfId="0" applyFont="1" applyFill="1" applyBorder="1" applyAlignment="1" applyProtection="1">
      <alignment vertical="top"/>
    </xf>
    <xf numFmtId="0" fontId="19" fillId="2" borderId="0" xfId="0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vertical="top"/>
    </xf>
    <xf numFmtId="0" fontId="18" fillId="2" borderId="0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vertical="top"/>
    </xf>
    <xf numFmtId="0" fontId="15" fillId="2" borderId="0" xfId="0" applyFont="1" applyFill="1" applyBorder="1" applyAlignment="1" applyProtection="1">
      <alignment vertical="center"/>
    </xf>
    <xf numFmtId="0" fontId="4" fillId="5" borderId="10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vertical="center"/>
    </xf>
    <xf numFmtId="0" fontId="1" fillId="2" borderId="0" xfId="0" applyFont="1" applyFill="1" applyAlignment="1" applyProtection="1">
      <alignment vertical="center"/>
    </xf>
    <xf numFmtId="0" fontId="2" fillId="3" borderId="0" xfId="0" applyFont="1" applyFill="1" applyBorder="1" applyAlignment="1" applyProtection="1">
      <alignment vertical="center"/>
    </xf>
    <xf numFmtId="0" fontId="16" fillId="3" borderId="8" xfId="0" applyFont="1" applyFill="1" applyBorder="1" applyAlignment="1" applyProtection="1">
      <alignment horizontal="left" vertical="top"/>
    </xf>
    <xf numFmtId="0" fontId="29" fillId="3" borderId="8" xfId="0" applyFont="1" applyFill="1" applyBorder="1" applyAlignment="1" applyProtection="1">
      <alignment vertical="top"/>
    </xf>
    <xf numFmtId="0" fontId="26" fillId="0" borderId="8" xfId="0" applyFont="1" applyFill="1" applyBorder="1" applyAlignment="1" applyProtection="1">
      <alignment horizontal="right" vertical="center"/>
    </xf>
    <xf numFmtId="0" fontId="24" fillId="2" borderId="0" xfId="0" applyFont="1" applyFill="1" applyAlignment="1" applyProtection="1">
      <alignment horizontal="left" vertical="center"/>
    </xf>
    <xf numFmtId="0" fontId="4" fillId="3" borderId="8" xfId="0" applyFont="1" applyFill="1" applyBorder="1" applyAlignment="1" applyProtection="1">
      <alignment horizontal="right" vertical="center"/>
    </xf>
    <xf numFmtId="0" fontId="9" fillId="2" borderId="0" xfId="0" applyFont="1" applyFill="1" applyAlignment="1" applyProtection="1">
      <alignment vertical="center"/>
    </xf>
    <xf numFmtId="0" fontId="24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left" vertical="top"/>
    </xf>
    <xf numFmtId="0" fontId="51" fillId="3" borderId="0" xfId="0" applyFont="1" applyFill="1" applyBorder="1" applyAlignment="1" applyProtection="1">
      <alignment horizontal="left" vertical="center"/>
    </xf>
    <xf numFmtId="0" fontId="38" fillId="3" borderId="8" xfId="0" applyFont="1" applyFill="1" applyBorder="1" applyAlignment="1" applyProtection="1">
      <alignment vertical="top"/>
    </xf>
    <xf numFmtId="164" fontId="2" fillId="3" borderId="0" xfId="0" applyNumberFormat="1" applyFont="1" applyFill="1" applyBorder="1" applyAlignment="1" applyProtection="1">
      <alignment horizontal="center"/>
    </xf>
    <xf numFmtId="0" fontId="51" fillId="3" borderId="3" xfId="0" applyFont="1" applyFill="1" applyBorder="1" applyAlignment="1" applyProtection="1">
      <alignment horizontal="left"/>
    </xf>
    <xf numFmtId="0" fontId="1" fillId="3" borderId="0" xfId="0" applyFont="1" applyFill="1" applyBorder="1" applyAlignment="1" applyProtection="1">
      <alignment horizontal="left" vertical="center"/>
    </xf>
    <xf numFmtId="0" fontId="9" fillId="3" borderId="6" xfId="0" applyFont="1" applyFill="1" applyBorder="1" applyAlignment="1" applyProtection="1">
      <alignment horizontal="center" vertical="center"/>
    </xf>
    <xf numFmtId="0" fontId="1" fillId="3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/>
    </xf>
    <xf numFmtId="0" fontId="4" fillId="3" borderId="0" xfId="0" applyFont="1" applyFill="1" applyBorder="1" applyAlignment="1" applyProtection="1">
      <alignment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right" vertical="center"/>
    </xf>
    <xf numFmtId="0" fontId="2" fillId="3" borderId="3" xfId="0" applyFont="1" applyFill="1" applyBorder="1" applyAlignment="1" applyProtection="1">
      <alignment horizontal="right"/>
    </xf>
    <xf numFmtId="0" fontId="4" fillId="3" borderId="8" xfId="0" applyFont="1" applyFill="1" applyBorder="1" applyAlignment="1" applyProtection="1">
      <alignment vertical="top"/>
    </xf>
    <xf numFmtId="0" fontId="4" fillId="3" borderId="3" xfId="0" applyFont="1" applyFill="1" applyBorder="1" applyAlignment="1" applyProtection="1">
      <alignment horizontal="left"/>
    </xf>
    <xf numFmtId="0" fontId="4" fillId="3" borderId="3" xfId="0" applyFont="1" applyFill="1" applyBorder="1" applyAlignment="1" applyProtection="1">
      <alignment horizontal="right"/>
    </xf>
    <xf numFmtId="0" fontId="2" fillId="3" borderId="0" xfId="0" applyFont="1" applyFill="1" applyBorder="1" applyAlignment="1" applyProtection="1"/>
    <xf numFmtId="0" fontId="51" fillId="3" borderId="3" xfId="0" applyFont="1" applyFill="1" applyBorder="1" applyAlignment="1" applyProtection="1">
      <alignment horizontal="right"/>
    </xf>
    <xf numFmtId="0" fontId="51" fillId="3" borderId="3" xfId="0" applyFont="1" applyFill="1" applyBorder="1" applyAlignment="1" applyProtection="1">
      <alignment horizontal="center"/>
    </xf>
    <xf numFmtId="0" fontId="2" fillId="3" borderId="3" xfId="0" applyFont="1" applyFill="1" applyBorder="1" applyAlignment="1" applyProtection="1">
      <alignment horizontal="left"/>
    </xf>
    <xf numFmtId="0" fontId="2" fillId="0" borderId="4" xfId="0" applyFont="1" applyBorder="1" applyAlignment="1" applyProtection="1"/>
    <xf numFmtId="0" fontId="51" fillId="3" borderId="0" xfId="0" applyFont="1" applyFill="1" applyBorder="1" applyAlignment="1" applyProtection="1">
      <alignment horizontal="right" vertical="center"/>
    </xf>
    <xf numFmtId="0" fontId="24" fillId="3" borderId="0" xfId="0" applyFont="1" applyFill="1" applyBorder="1" applyAlignment="1" applyProtection="1">
      <alignment horizontal="center" vertical="center"/>
    </xf>
    <xf numFmtId="0" fontId="9" fillId="3" borderId="0" xfId="0" applyFont="1" applyFill="1" applyBorder="1" applyAlignment="1" applyProtection="1">
      <alignment vertical="center"/>
    </xf>
    <xf numFmtId="0" fontId="20" fillId="2" borderId="0" xfId="0" applyFont="1" applyFill="1" applyAlignment="1" applyProtection="1">
      <alignment horizontal="left" vertical="center"/>
    </xf>
    <xf numFmtId="0" fontId="21" fillId="2" borderId="0" xfId="0" applyFont="1" applyFill="1" applyAlignment="1" applyProtection="1">
      <alignment horizontal="left" vertical="center"/>
    </xf>
    <xf numFmtId="0" fontId="24" fillId="3" borderId="0" xfId="0" applyFont="1" applyFill="1" applyBorder="1" applyAlignment="1" applyProtection="1">
      <alignment horizontal="left" vertical="center"/>
    </xf>
    <xf numFmtId="0" fontId="51" fillId="3" borderId="3" xfId="0" applyFont="1" applyFill="1" applyBorder="1" applyAlignment="1" applyProtection="1"/>
    <xf numFmtId="2" fontId="51" fillId="3" borderId="0" xfId="0" applyNumberFormat="1" applyFont="1" applyFill="1" applyBorder="1" applyAlignment="1" applyProtection="1">
      <alignment horizontal="left" vertical="center"/>
    </xf>
    <xf numFmtId="0" fontId="51" fillId="3" borderId="0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left" vertical="center"/>
    </xf>
    <xf numFmtId="0" fontId="52" fillId="3" borderId="0" xfId="0" applyFont="1" applyFill="1" applyBorder="1" applyAlignment="1" applyProtection="1">
      <alignment horizontal="right" vertical="center"/>
    </xf>
    <xf numFmtId="0" fontId="52" fillId="3" borderId="0" xfId="0" applyFont="1" applyFill="1" applyBorder="1" applyAlignment="1" applyProtection="1">
      <alignment horizontal="center" vertical="center"/>
    </xf>
    <xf numFmtId="0" fontId="52" fillId="3" borderId="0" xfId="0" applyFont="1" applyFill="1" applyBorder="1" applyAlignment="1" applyProtection="1">
      <alignment horizontal="left" vertical="center"/>
    </xf>
    <xf numFmtId="0" fontId="2" fillId="3" borderId="0" xfId="0" applyFont="1" applyFill="1" applyBorder="1" applyAlignment="1" applyProtection="1">
      <alignment horizontal="center" vertical="center"/>
    </xf>
    <xf numFmtId="0" fontId="9" fillId="3" borderId="6" xfId="0" applyFont="1" applyFill="1" applyBorder="1" applyAlignment="1" applyProtection="1">
      <alignment vertical="center"/>
    </xf>
    <xf numFmtId="0" fontId="0" fillId="2" borderId="0" xfId="0" applyFill="1" applyAlignment="1" applyProtection="1">
      <alignment vertical="center"/>
    </xf>
    <xf numFmtId="0" fontId="25" fillId="2" borderId="0" xfId="0" applyFont="1" applyFill="1" applyAlignment="1" applyProtection="1">
      <alignment horizontal="right" vertical="center"/>
    </xf>
    <xf numFmtId="0" fontId="0" fillId="2" borderId="0" xfId="0" applyFill="1" applyBorder="1" applyAlignment="1" applyProtection="1">
      <alignment vertical="center"/>
    </xf>
    <xf numFmtId="0" fontId="15" fillId="3" borderId="3" xfId="0" applyFont="1" applyFill="1" applyBorder="1" applyAlignment="1" applyProtection="1">
      <alignment horizontal="left"/>
    </xf>
    <xf numFmtId="0" fontId="2" fillId="3" borderId="6" xfId="0" applyFont="1" applyFill="1" applyBorder="1" applyAlignment="1" applyProtection="1">
      <alignment horizontal="left" vertical="center"/>
    </xf>
    <xf numFmtId="0" fontId="4" fillId="5" borderId="1" xfId="0" applyFont="1" applyFill="1" applyBorder="1" applyAlignment="1" applyProtection="1">
      <alignment horizontal="center" vertical="center"/>
      <protection locked="0"/>
    </xf>
    <xf numFmtId="0" fontId="8" fillId="3" borderId="4" xfId="0" applyFont="1" applyFill="1" applyBorder="1" applyAlignment="1" applyProtection="1"/>
    <xf numFmtId="0" fontId="26" fillId="3" borderId="3" xfId="0" applyFont="1" applyFill="1" applyBorder="1" applyAlignment="1" applyProtection="1"/>
    <xf numFmtId="0" fontId="0" fillId="2" borderId="0" xfId="0" applyFont="1" applyFill="1" applyBorder="1" applyAlignment="1" applyProtection="1"/>
    <xf numFmtId="0" fontId="33" fillId="3" borderId="3" xfId="0" applyFont="1" applyFill="1" applyBorder="1" applyAlignment="1" applyProtection="1"/>
    <xf numFmtId="2" fontId="33" fillId="3" borderId="3" xfId="0" applyNumberFormat="1" applyFont="1" applyFill="1" applyBorder="1" applyAlignment="1" applyProtection="1">
      <alignment horizontal="center"/>
    </xf>
    <xf numFmtId="0" fontId="9" fillId="3" borderId="8" xfId="0" applyFont="1" applyFill="1" applyBorder="1" applyAlignment="1" applyProtection="1">
      <alignment horizontal="right" vertical="top"/>
    </xf>
    <xf numFmtId="0" fontId="0" fillId="2" borderId="0" xfId="0" applyFont="1" applyFill="1" applyBorder="1" applyAlignment="1" applyProtection="1">
      <alignment vertical="top"/>
    </xf>
    <xf numFmtId="0" fontId="0" fillId="2" borderId="0" xfId="0" applyFill="1" applyBorder="1" applyAlignment="1" applyProtection="1">
      <alignment vertical="top"/>
    </xf>
    <xf numFmtId="0" fontId="30" fillId="3" borderId="8" xfId="0" applyFont="1" applyFill="1" applyBorder="1" applyAlignment="1" applyProtection="1">
      <alignment horizontal="center" vertical="top"/>
    </xf>
    <xf numFmtId="0" fontId="32" fillId="3" borderId="8" xfId="0" applyFont="1" applyFill="1" applyBorder="1" applyAlignment="1" applyProtection="1">
      <alignment vertical="top"/>
    </xf>
    <xf numFmtId="0" fontId="32" fillId="3" borderId="8" xfId="0" applyFont="1" applyFill="1" applyBorder="1" applyAlignment="1" applyProtection="1">
      <alignment horizontal="right" vertical="top"/>
    </xf>
    <xf numFmtId="0" fontId="13" fillId="3" borderId="0" xfId="0" applyFont="1" applyFill="1" applyBorder="1" applyAlignment="1" applyProtection="1">
      <alignment horizontal="right" vertical="center"/>
    </xf>
    <xf numFmtId="0" fontId="0" fillId="2" borderId="0" xfId="0" applyFont="1" applyFill="1" applyAlignment="1" applyProtection="1">
      <alignment vertical="center"/>
    </xf>
    <xf numFmtId="0" fontId="13" fillId="2" borderId="0" xfId="0" applyFont="1" applyFill="1" applyAlignment="1" applyProtection="1">
      <alignment vertical="center"/>
    </xf>
    <xf numFmtId="0" fontId="55" fillId="3" borderId="0" xfId="0" applyFont="1" applyFill="1" applyBorder="1" applyAlignment="1" applyProtection="1">
      <alignment horizontal="right" vertical="center"/>
    </xf>
    <xf numFmtId="0" fontId="55" fillId="3" borderId="0" xfId="0" applyFont="1" applyFill="1" applyBorder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left" vertical="top"/>
    </xf>
    <xf numFmtId="0" fontId="2" fillId="3" borderId="15" xfId="0" applyFont="1" applyFill="1" applyBorder="1" applyAlignment="1" applyProtection="1">
      <alignment horizontal="left" vertical="top"/>
    </xf>
    <xf numFmtId="0" fontId="4" fillId="3" borderId="6" xfId="0" applyFont="1" applyFill="1" applyBorder="1" applyAlignment="1" applyProtection="1">
      <alignment horizontal="center"/>
    </xf>
    <xf numFmtId="0" fontId="56" fillId="3" borderId="0" xfId="0" applyFont="1" applyFill="1" applyBorder="1" applyAlignment="1" applyProtection="1">
      <alignment horizontal="right" vertical="center"/>
    </xf>
    <xf numFmtId="0" fontId="56" fillId="3" borderId="0" xfId="0" applyFont="1" applyFill="1" applyBorder="1" applyAlignment="1" applyProtection="1">
      <alignment horizontal="center" vertical="center"/>
    </xf>
    <xf numFmtId="0" fontId="2" fillId="2" borderId="0" xfId="0" applyFont="1" applyFill="1" applyProtection="1"/>
    <xf numFmtId="0" fontId="56" fillId="3" borderId="0" xfId="0" applyFont="1" applyFill="1" applyBorder="1" applyAlignment="1" applyProtection="1">
      <alignment horizontal="left" vertical="center"/>
    </xf>
    <xf numFmtId="0" fontId="4" fillId="3" borderId="4" xfId="0" applyFont="1" applyFill="1" applyBorder="1" applyAlignment="1" applyProtection="1">
      <alignment horizontal="center"/>
    </xf>
    <xf numFmtId="0" fontId="4" fillId="2" borderId="0" xfId="0" applyFont="1" applyFill="1" applyAlignment="1" applyProtection="1"/>
    <xf numFmtId="0" fontId="2" fillId="0" borderId="3" xfId="0" applyFont="1" applyBorder="1" applyAlignment="1" applyProtection="1">
      <alignment horizontal="left"/>
    </xf>
    <xf numFmtId="0" fontId="2" fillId="3" borderId="4" xfId="0" applyFont="1" applyFill="1" applyBorder="1" applyAlignment="1" applyProtection="1"/>
    <xf numFmtId="0" fontId="2" fillId="2" borderId="0" xfId="0" applyFont="1" applyFill="1" applyAlignment="1" applyProtection="1"/>
    <xf numFmtId="0" fontId="2" fillId="2" borderId="0" xfId="0" applyFont="1" applyFill="1" applyBorder="1" applyAlignment="1" applyProtection="1"/>
    <xf numFmtId="0" fontId="2" fillId="2" borderId="0" xfId="0" applyFont="1" applyFill="1" applyAlignment="1" applyProtection="1">
      <alignment vertical="top"/>
    </xf>
    <xf numFmtId="0" fontId="57" fillId="3" borderId="3" xfId="0" applyFont="1" applyFill="1" applyBorder="1" applyAlignment="1" applyProtection="1">
      <alignment horizontal="left"/>
    </xf>
    <xf numFmtId="0" fontId="2" fillId="3" borderId="4" xfId="0" applyFont="1" applyFill="1" applyBorder="1" applyAlignment="1" applyProtection="1">
      <alignment horizontal="center"/>
    </xf>
    <xf numFmtId="0" fontId="56" fillId="2" borderId="0" xfId="0" applyFont="1" applyFill="1" applyBorder="1" applyAlignment="1" applyProtection="1">
      <alignment horizontal="left"/>
    </xf>
    <xf numFmtId="0" fontId="2" fillId="3" borderId="0" xfId="0" applyFont="1" applyFill="1" applyBorder="1" applyAlignment="1" applyProtection="1">
      <alignment horizontal="right" vertical="center"/>
    </xf>
    <xf numFmtId="2" fontId="2" fillId="3" borderId="0" xfId="0" applyNumberFormat="1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vertical="center"/>
    </xf>
    <xf numFmtId="0" fontId="51" fillId="3" borderId="8" xfId="0" applyFont="1" applyFill="1" applyBorder="1" applyAlignment="1" applyProtection="1">
      <alignment vertical="top"/>
    </xf>
    <xf numFmtId="0" fontId="2" fillId="3" borderId="8" xfId="0" applyFont="1" applyFill="1" applyBorder="1" applyAlignment="1" applyProtection="1">
      <alignment horizontal="right"/>
    </xf>
    <xf numFmtId="0" fontId="4" fillId="3" borderId="4" xfId="0" applyFont="1" applyFill="1" applyBorder="1" applyAlignment="1" applyProtection="1"/>
    <xf numFmtId="2" fontId="2" fillId="3" borderId="8" xfId="0" applyNumberFormat="1" applyFont="1" applyFill="1" applyBorder="1" applyAlignment="1" applyProtection="1">
      <alignment horizontal="center" vertical="top"/>
    </xf>
    <xf numFmtId="0" fontId="4" fillId="3" borderId="3" xfId="0" applyFont="1" applyFill="1" applyBorder="1" applyAlignment="1" applyProtection="1"/>
    <xf numFmtId="0" fontId="4" fillId="3" borderId="6" xfId="0" applyFont="1" applyFill="1" applyBorder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61" fillId="2" borderId="0" xfId="0" applyFont="1" applyFill="1" applyBorder="1" applyAlignment="1" applyProtection="1"/>
    <xf numFmtId="0" fontId="62" fillId="2" borderId="0" xfId="0" applyFont="1" applyFill="1" applyAlignment="1" applyProtection="1"/>
    <xf numFmtId="0" fontId="61" fillId="2" borderId="0" xfId="0" applyFont="1" applyFill="1" applyBorder="1" applyAlignment="1" applyProtection="1">
      <alignment horizontal="left"/>
    </xf>
    <xf numFmtId="0" fontId="62" fillId="2" borderId="0" xfId="0" applyFont="1" applyFill="1" applyBorder="1" applyAlignment="1" applyProtection="1"/>
    <xf numFmtId="0" fontId="61" fillId="2" borderId="0" xfId="0" applyFont="1" applyFill="1" applyBorder="1" applyAlignment="1" applyProtection="1">
      <alignment horizontal="right"/>
    </xf>
    <xf numFmtId="0" fontId="61" fillId="2" borderId="0" xfId="0" applyFont="1" applyFill="1" applyBorder="1" applyProtection="1"/>
    <xf numFmtId="0" fontId="62" fillId="2" borderId="0" xfId="0" applyFont="1" applyFill="1" applyBorder="1" applyProtection="1"/>
    <xf numFmtId="0" fontId="61" fillId="2" borderId="0" xfId="0" applyFont="1" applyFill="1" applyBorder="1" applyAlignment="1" applyProtection="1">
      <alignment vertical="top"/>
    </xf>
    <xf numFmtId="0" fontId="62" fillId="2" borderId="0" xfId="0" applyFont="1" applyFill="1" applyAlignment="1" applyProtection="1">
      <alignment vertical="top"/>
    </xf>
    <xf numFmtId="0" fontId="61" fillId="2" borderId="0" xfId="0" applyFont="1" applyFill="1" applyBorder="1" applyAlignment="1" applyProtection="1">
      <alignment horizontal="right" vertical="top"/>
    </xf>
    <xf numFmtId="0" fontId="62" fillId="2" borderId="0" xfId="0" applyFont="1" applyFill="1" applyBorder="1" applyAlignment="1" applyProtection="1">
      <alignment vertical="top"/>
    </xf>
    <xf numFmtId="0" fontId="63" fillId="2" borderId="0" xfId="0" applyFont="1" applyFill="1" applyBorder="1" applyProtection="1"/>
    <xf numFmtId="0" fontId="61" fillId="2" borderId="0" xfId="0" applyFont="1" applyFill="1" applyBorder="1" applyAlignment="1" applyProtection="1">
      <alignment horizontal="center"/>
    </xf>
    <xf numFmtId="0" fontId="62" fillId="2" borderId="0" xfId="0" applyFont="1" applyFill="1" applyProtection="1"/>
    <xf numFmtId="0" fontId="56" fillId="3" borderId="3" xfId="0" applyFont="1" applyFill="1" applyBorder="1" applyAlignment="1" applyProtection="1">
      <alignment horizontal="left"/>
    </xf>
    <xf numFmtId="0" fontId="4" fillId="2" borderId="0" xfId="0" applyFont="1" applyFill="1" applyAlignment="1" applyProtection="1">
      <alignment horizontal="center"/>
    </xf>
    <xf numFmtId="0" fontId="4" fillId="3" borderId="0" xfId="0" applyFont="1" applyFill="1" applyAlignment="1" applyProtection="1">
      <alignment horizontal="right" vertical="center"/>
    </xf>
    <xf numFmtId="0" fontId="2" fillId="3" borderId="0" xfId="0" applyFont="1" applyFill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right"/>
    </xf>
    <xf numFmtId="0" fontId="4" fillId="3" borderId="0" xfId="0" applyFont="1" applyFill="1" applyAlignment="1" applyProtection="1">
      <alignment horizontal="left" vertical="center"/>
    </xf>
    <xf numFmtId="0" fontId="26" fillId="3" borderId="8" xfId="0" applyFont="1" applyFill="1" applyBorder="1" applyAlignment="1" applyProtection="1">
      <alignment horizontal="center" vertical="center"/>
    </xf>
    <xf numFmtId="0" fontId="2" fillId="3" borderId="4" xfId="0" applyFont="1" applyFill="1" applyBorder="1" applyAlignment="1" applyProtection="1">
      <alignment horizontal="left"/>
    </xf>
    <xf numFmtId="0" fontId="24" fillId="2" borderId="0" xfId="0" applyFont="1" applyFill="1" applyBorder="1" applyAlignment="1" applyProtection="1">
      <alignment vertical="center"/>
    </xf>
    <xf numFmtId="0" fontId="2" fillId="3" borderId="8" xfId="0" applyFont="1" applyFill="1" applyBorder="1" applyAlignment="1" applyProtection="1">
      <alignment horizontal="right" vertical="top"/>
    </xf>
    <xf numFmtId="0" fontId="2" fillId="3" borderId="6" xfId="0" applyFont="1" applyFill="1" applyBorder="1" applyAlignment="1" applyProtection="1">
      <alignment horizontal="center"/>
    </xf>
    <xf numFmtId="0" fontId="65" fillId="3" borderId="3" xfId="0" applyFont="1" applyFill="1" applyBorder="1" applyAlignment="1" applyProtection="1">
      <alignment horizontal="left"/>
    </xf>
    <xf numFmtId="0" fontId="65" fillId="3" borderId="3" xfId="0" applyFont="1" applyFill="1" applyBorder="1" applyAlignment="1" applyProtection="1">
      <alignment horizontal="center"/>
    </xf>
    <xf numFmtId="0" fontId="66" fillId="3" borderId="3" xfId="0" applyFont="1" applyFill="1" applyBorder="1" applyAlignment="1" applyProtection="1"/>
    <xf numFmtId="2" fontId="66" fillId="3" borderId="4" xfId="0" applyNumberFormat="1" applyFont="1" applyFill="1" applyBorder="1" applyAlignment="1" applyProtection="1">
      <alignment horizontal="left"/>
    </xf>
    <xf numFmtId="0" fontId="68" fillId="3" borderId="0" xfId="0" applyFont="1" applyFill="1" applyBorder="1" applyAlignment="1" applyProtection="1">
      <alignment vertical="center"/>
    </xf>
    <xf numFmtId="0" fontId="68" fillId="3" borderId="8" xfId="0" applyFont="1" applyFill="1" applyBorder="1" applyAlignment="1" applyProtection="1">
      <alignment vertical="top"/>
    </xf>
    <xf numFmtId="0" fontId="4" fillId="5" borderId="9" xfId="0" applyFont="1" applyFill="1" applyBorder="1" applyAlignment="1" applyProtection="1">
      <alignment horizontal="center" vertical="center"/>
      <protection locked="0"/>
    </xf>
    <xf numFmtId="0" fontId="4" fillId="5" borderId="12" xfId="0" applyFont="1" applyFill="1" applyBorder="1" applyAlignment="1" applyProtection="1">
      <alignment horizontal="center" vertical="center"/>
      <protection locked="0"/>
    </xf>
    <xf numFmtId="0" fontId="4" fillId="6" borderId="9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0" fontId="52" fillId="2" borderId="0" xfId="0" applyFont="1" applyFill="1" applyAlignment="1" applyProtection="1">
      <alignment horizontal="center" vertical="center"/>
    </xf>
    <xf numFmtId="0" fontId="70" fillId="2" borderId="0" xfId="0" applyFont="1" applyFill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center" vertical="center"/>
    </xf>
    <xf numFmtId="0" fontId="73" fillId="3" borderId="0" xfId="0" applyFont="1" applyFill="1" applyBorder="1" applyAlignment="1" applyProtection="1">
      <alignment horizontal="center" vertical="center"/>
    </xf>
    <xf numFmtId="0" fontId="45" fillId="3" borderId="0" xfId="0" applyFont="1" applyFill="1" applyBorder="1" applyAlignment="1" applyProtection="1">
      <alignment horizontal="center" vertical="center"/>
    </xf>
    <xf numFmtId="0" fontId="37" fillId="2" borderId="0" xfId="0" applyFont="1" applyFill="1" applyAlignment="1" applyProtection="1">
      <alignment horizontal="right" vertical="center"/>
    </xf>
    <xf numFmtId="0" fontId="4" fillId="2" borderId="0" xfId="0" applyFont="1" applyFill="1" applyAlignment="1" applyProtection="1">
      <alignment horizontal="right" vertical="center"/>
    </xf>
    <xf numFmtId="0" fontId="5" fillId="2" borderId="0" xfId="0" applyFont="1" applyFill="1" applyAlignment="1" applyProtection="1">
      <alignment horizontal="left" vertical="center"/>
    </xf>
    <xf numFmtId="0" fontId="74" fillId="2" borderId="0" xfId="0" applyFont="1" applyFill="1" applyAlignment="1" applyProtection="1">
      <alignment horizontal="right" vertical="top"/>
    </xf>
    <xf numFmtId="0" fontId="5" fillId="2" borderId="0" xfId="0" applyFont="1" applyFill="1" applyAlignment="1" applyProtection="1">
      <alignment vertical="top"/>
    </xf>
    <xf numFmtId="0" fontId="4" fillId="2" borderId="0" xfId="0" applyFont="1" applyFill="1" applyAlignment="1" applyProtection="1">
      <alignment horizontal="right" vertical="top"/>
    </xf>
    <xf numFmtId="0" fontId="2" fillId="2" borderId="0" xfId="0" applyFont="1" applyFill="1" applyAlignment="1" applyProtection="1">
      <alignment horizontal="left" vertical="top"/>
    </xf>
    <xf numFmtId="0" fontId="75" fillId="3" borderId="3" xfId="0" applyFont="1" applyFill="1" applyBorder="1" applyAlignment="1" applyProtection="1"/>
    <xf numFmtId="2" fontId="75" fillId="3" borderId="4" xfId="0" applyNumberFormat="1" applyFont="1" applyFill="1" applyBorder="1" applyAlignment="1" applyProtection="1">
      <alignment horizontal="left"/>
    </xf>
    <xf numFmtId="0" fontId="0" fillId="2" borderId="0" xfId="0" applyFont="1" applyFill="1" applyBorder="1" applyAlignment="1" applyProtection="1">
      <alignment vertical="center"/>
    </xf>
    <xf numFmtId="0" fontId="5" fillId="3" borderId="3" xfId="0" applyFont="1" applyFill="1" applyBorder="1" applyAlignment="1" applyProtection="1">
      <alignment horizontal="center"/>
    </xf>
    <xf numFmtId="0" fontId="4" fillId="3" borderId="8" xfId="0" applyFont="1" applyFill="1" applyBorder="1" applyAlignment="1" applyProtection="1">
      <alignment horizontal="center" vertical="top"/>
    </xf>
    <xf numFmtId="0" fontId="5" fillId="3" borderId="3" xfId="0" applyFont="1" applyFill="1" applyBorder="1" applyAlignment="1" applyProtection="1">
      <alignment horizontal="left"/>
    </xf>
    <xf numFmtId="0" fontId="5" fillId="3" borderId="0" xfId="0" applyFont="1" applyFill="1" applyBorder="1" applyProtection="1"/>
    <xf numFmtId="0" fontId="56" fillId="3" borderId="4" xfId="0" applyFont="1" applyFill="1" applyBorder="1" applyAlignment="1" applyProtection="1"/>
    <xf numFmtId="0" fontId="56" fillId="2" borderId="0" xfId="0" applyFont="1" applyFill="1" applyBorder="1" applyAlignment="1" applyProtection="1"/>
    <xf numFmtId="0" fontId="4" fillId="3" borderId="8" xfId="0" applyFont="1" applyFill="1" applyBorder="1" applyAlignment="1" applyProtection="1">
      <alignment horizontal="right" vertical="top"/>
    </xf>
    <xf numFmtId="0" fontId="4" fillId="2" borderId="0" xfId="0" applyFont="1" applyFill="1" applyAlignment="1" applyProtection="1">
      <alignment horizontal="left"/>
    </xf>
    <xf numFmtId="0" fontId="4" fillId="3" borderId="8" xfId="0" applyFont="1" applyFill="1" applyBorder="1" applyAlignment="1" applyProtection="1">
      <alignment horizontal="left" vertical="top"/>
    </xf>
    <xf numFmtId="0" fontId="4" fillId="2" borderId="0" xfId="0" applyFont="1" applyFill="1" applyAlignment="1" applyProtection="1">
      <alignment horizontal="left" vertical="top"/>
    </xf>
    <xf numFmtId="0" fontId="4" fillId="3" borderId="6" xfId="0" applyFont="1" applyFill="1" applyBorder="1" applyProtection="1"/>
    <xf numFmtId="0" fontId="55" fillId="3" borderId="3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left"/>
    </xf>
    <xf numFmtId="0" fontId="4" fillId="3" borderId="0" xfId="0" applyFont="1" applyFill="1" applyBorder="1" applyAlignment="1" applyProtection="1"/>
    <xf numFmtId="0" fontId="56" fillId="3" borderId="0" xfId="0" applyFont="1" applyFill="1" applyBorder="1" applyAlignment="1" applyProtection="1">
      <alignment vertical="center"/>
    </xf>
    <xf numFmtId="0" fontId="76" fillId="2" borderId="0" xfId="0" applyFont="1" applyFill="1" applyProtection="1"/>
    <xf numFmtId="0" fontId="5" fillId="3" borderId="8" xfId="0" applyFont="1" applyFill="1" applyBorder="1" applyAlignment="1" applyProtection="1">
      <alignment vertical="top"/>
    </xf>
    <xf numFmtId="0" fontId="51" fillId="3" borderId="0" xfId="0" applyFont="1" applyFill="1" applyBorder="1" applyAlignment="1" applyProtection="1">
      <alignment horizontal="right"/>
    </xf>
    <xf numFmtId="0" fontId="2" fillId="2" borderId="0" xfId="0" applyFont="1" applyFill="1" applyAlignment="1" applyProtection="1">
      <alignment horizontal="right" vertical="top"/>
    </xf>
    <xf numFmtId="2" fontId="51" fillId="3" borderId="0" xfId="0" applyNumberFormat="1" applyFont="1" applyFill="1" applyBorder="1" applyAlignment="1" applyProtection="1">
      <alignment horizontal="center" vertical="center"/>
    </xf>
    <xf numFmtId="0" fontId="57" fillId="2" borderId="0" xfId="0" applyFont="1" applyFill="1" applyProtection="1"/>
    <xf numFmtId="0" fontId="57" fillId="2" borderId="0" xfId="0" applyFont="1" applyFill="1" applyAlignment="1" applyProtection="1"/>
    <xf numFmtId="0" fontId="4" fillId="2" borderId="0" xfId="0" applyFont="1" applyFill="1" applyAlignment="1" applyProtection="1">
      <alignment horizontal="center" vertical="top"/>
    </xf>
    <xf numFmtId="0" fontId="57" fillId="2" borderId="0" xfId="0" applyFont="1" applyFill="1" applyAlignment="1" applyProtection="1">
      <alignment vertical="top"/>
    </xf>
    <xf numFmtId="0" fontId="76" fillId="2" borderId="0" xfId="0" applyFont="1" applyFill="1" applyAlignment="1" applyProtection="1">
      <alignment vertical="top"/>
    </xf>
    <xf numFmtId="0" fontId="68" fillId="3" borderId="0" xfId="0" applyFont="1" applyFill="1" applyBorder="1" applyAlignment="1" applyProtection="1">
      <alignment horizontal="left" vertical="center"/>
    </xf>
    <xf numFmtId="0" fontId="77" fillId="3" borderId="0" xfId="0" applyFont="1" applyFill="1" applyBorder="1" applyAlignment="1" applyProtection="1">
      <alignment horizontal="center" vertical="center"/>
    </xf>
    <xf numFmtId="0" fontId="77" fillId="3" borderId="6" xfId="0" applyFont="1" applyFill="1" applyBorder="1" applyAlignment="1" applyProtection="1">
      <alignment horizontal="center" vertical="center"/>
    </xf>
    <xf numFmtId="0" fontId="57" fillId="2" borderId="0" xfId="0" applyFont="1" applyFill="1" applyAlignment="1" applyProtection="1">
      <alignment horizontal="right" vertical="center"/>
    </xf>
    <xf numFmtId="0" fontId="5" fillId="3" borderId="0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71" fillId="2" borderId="0" xfId="0" applyFont="1" applyFill="1" applyAlignment="1" applyProtection="1">
      <alignment vertical="top"/>
    </xf>
    <xf numFmtId="0" fontId="73" fillId="3" borderId="3" xfId="0" applyFont="1" applyFill="1" applyBorder="1" applyAlignment="1" applyProtection="1">
      <alignment horizontal="center"/>
    </xf>
    <xf numFmtId="0" fontId="76" fillId="2" borderId="0" xfId="0" applyFont="1" applyFill="1" applyAlignment="1" applyProtection="1">
      <alignment horizontal="right" vertical="center"/>
    </xf>
    <xf numFmtId="0" fontId="16" fillId="2" borderId="0" xfId="0" applyFont="1" applyFill="1" applyAlignment="1" applyProtection="1">
      <alignment vertical="center"/>
    </xf>
    <xf numFmtId="0" fontId="6" fillId="2" borderId="0" xfId="0" applyFont="1" applyFill="1" applyAlignment="1" applyProtection="1">
      <alignment horizontal="left" vertical="top"/>
    </xf>
    <xf numFmtId="0" fontId="18" fillId="2" borderId="0" xfId="0" applyFont="1" applyFill="1" applyBorder="1" applyAlignment="1" applyProtection="1">
      <alignment horizontal="center" vertical="top"/>
    </xf>
    <xf numFmtId="0" fontId="18" fillId="2" borderId="0" xfId="0" applyFont="1" applyFill="1" applyBorder="1" applyAlignment="1" applyProtection="1">
      <alignment horizontal="right" vertical="top"/>
    </xf>
    <xf numFmtId="0" fontId="73" fillId="3" borderId="0" xfId="0" applyFont="1" applyFill="1" applyBorder="1" applyAlignment="1" applyProtection="1">
      <alignment horizontal="center"/>
    </xf>
    <xf numFmtId="0" fontId="13" fillId="2" borderId="0" xfId="0" applyFont="1" applyFill="1" applyAlignment="1" applyProtection="1"/>
    <xf numFmtId="0" fontId="17" fillId="2" borderId="0" xfId="0" applyFont="1" applyFill="1" applyBorder="1" applyAlignment="1" applyProtection="1">
      <alignment vertical="top"/>
    </xf>
    <xf numFmtId="1" fontId="2" fillId="3" borderId="8" xfId="0" applyNumberFormat="1" applyFont="1" applyFill="1" applyBorder="1" applyAlignment="1" applyProtection="1">
      <alignment horizontal="right" vertical="top"/>
    </xf>
    <xf numFmtId="2" fontId="2" fillId="3" borderId="0" xfId="0" applyNumberFormat="1" applyFont="1" applyFill="1" applyBorder="1" applyAlignment="1" applyProtection="1">
      <alignment horizontal="left" vertical="center"/>
    </xf>
    <xf numFmtId="2" fontId="56" fillId="3" borderId="3" xfId="0" applyNumberFormat="1" applyFont="1" applyFill="1" applyBorder="1" applyAlignment="1" applyProtection="1">
      <alignment horizontal="left"/>
    </xf>
    <xf numFmtId="2" fontId="66" fillId="3" borderId="3" xfId="0" applyNumberFormat="1" applyFont="1" applyFill="1" applyBorder="1" applyAlignment="1" applyProtection="1">
      <alignment horizontal="center"/>
    </xf>
    <xf numFmtId="0" fontId="68" fillId="3" borderId="0" xfId="0" applyFont="1" applyFill="1" applyBorder="1" applyAlignment="1" applyProtection="1">
      <alignment horizontal="center" vertical="center"/>
    </xf>
    <xf numFmtId="0" fontId="68" fillId="3" borderId="6" xfId="0" applyFont="1" applyFill="1" applyBorder="1" applyAlignment="1" applyProtection="1">
      <alignment horizontal="center" vertical="center"/>
    </xf>
    <xf numFmtId="0" fontId="51" fillId="3" borderId="0" xfId="0" applyFont="1" applyFill="1" applyBorder="1" applyAlignment="1" applyProtection="1">
      <alignment vertical="center"/>
    </xf>
    <xf numFmtId="0" fontId="2" fillId="3" borderId="6" xfId="0" applyFont="1" applyFill="1" applyBorder="1" applyAlignment="1" applyProtection="1">
      <alignment vertical="center"/>
    </xf>
    <xf numFmtId="2" fontId="4" fillId="5" borderId="1" xfId="0" applyNumberFormat="1" applyFont="1" applyFill="1" applyBorder="1" applyAlignment="1" applyProtection="1">
      <alignment horizontal="center" vertical="center"/>
      <protection locked="0"/>
    </xf>
    <xf numFmtId="0" fontId="37" fillId="3" borderId="0" xfId="0" applyFont="1" applyFill="1" applyBorder="1" applyAlignment="1" applyProtection="1">
      <alignment horizontal="right" vertical="center"/>
    </xf>
    <xf numFmtId="0" fontId="37" fillId="3" borderId="0" xfId="0" applyFont="1" applyFill="1" applyBorder="1" applyAlignment="1" applyProtection="1">
      <alignment horizontal="center" vertical="center"/>
    </xf>
    <xf numFmtId="0" fontId="37" fillId="3" borderId="0" xfId="0" applyFont="1" applyFill="1" applyBorder="1" applyAlignment="1" applyProtection="1">
      <alignment horizontal="left" vertical="center"/>
    </xf>
    <xf numFmtId="0" fontId="4" fillId="3" borderId="0" xfId="0" applyFont="1" applyFill="1" applyAlignment="1" applyProtection="1">
      <alignment vertical="center"/>
    </xf>
    <xf numFmtId="0" fontId="80" fillId="3" borderId="0" xfId="0" applyFont="1" applyFill="1" applyAlignment="1" applyProtection="1">
      <alignment horizontal="left" vertical="center"/>
    </xf>
    <xf numFmtId="0" fontId="77" fillId="3" borderId="8" xfId="0" applyFont="1" applyFill="1" applyBorder="1" applyAlignment="1" applyProtection="1">
      <alignment horizontal="right" vertical="center"/>
    </xf>
    <xf numFmtId="0" fontId="17" fillId="2" borderId="0" xfId="0" applyFont="1" applyFill="1" applyBorder="1" applyAlignment="1" applyProtection="1">
      <alignment vertical="center"/>
    </xf>
    <xf numFmtId="0" fontId="81" fillId="3" borderId="3" xfId="0" applyFont="1" applyFill="1" applyBorder="1" applyAlignment="1" applyProtection="1">
      <alignment horizontal="left"/>
    </xf>
    <xf numFmtId="0" fontId="81" fillId="3" borderId="3" xfId="0" applyFont="1" applyFill="1" applyBorder="1" applyAlignment="1" applyProtection="1">
      <alignment horizontal="center"/>
    </xf>
    <xf numFmtId="2" fontId="81" fillId="3" borderId="3" xfId="0" applyNumberFormat="1" applyFont="1" applyFill="1" applyBorder="1" applyAlignment="1" applyProtection="1">
      <alignment horizontal="left"/>
    </xf>
    <xf numFmtId="0" fontId="82" fillId="3" borderId="3" xfId="0" applyFont="1" applyFill="1" applyBorder="1" applyAlignment="1" applyProtection="1"/>
    <xf numFmtId="2" fontId="82" fillId="3" borderId="4" xfId="0" applyNumberFormat="1" applyFont="1" applyFill="1" applyBorder="1" applyAlignment="1" applyProtection="1">
      <alignment horizontal="left"/>
    </xf>
    <xf numFmtId="0" fontId="37" fillId="2" borderId="0" xfId="0" applyFont="1" applyFill="1" applyAlignment="1" applyProtection="1">
      <alignment horizontal="right"/>
    </xf>
    <xf numFmtId="0" fontId="5" fillId="2" borderId="0" xfId="0" applyFont="1" applyFill="1" applyAlignment="1" applyProtection="1">
      <alignment horizontal="left"/>
    </xf>
    <xf numFmtId="0" fontId="83" fillId="2" borderId="0" xfId="0" applyFont="1" applyFill="1" applyAlignment="1" applyProtection="1">
      <alignment horizontal="right"/>
    </xf>
    <xf numFmtId="0" fontId="5" fillId="2" borderId="0" xfId="0" applyFont="1" applyFill="1" applyProtection="1"/>
    <xf numFmtId="0" fontId="37" fillId="2" borderId="0" xfId="0" applyFont="1" applyFill="1" applyProtection="1"/>
    <xf numFmtId="0" fontId="4" fillId="2" borderId="0" xfId="0" applyFont="1" applyFill="1" applyAlignment="1" applyProtection="1">
      <alignment horizontal="left" vertical="center"/>
    </xf>
    <xf numFmtId="9" fontId="2" fillId="3" borderId="3" xfId="0" applyNumberFormat="1" applyFont="1" applyFill="1" applyBorder="1" applyAlignment="1" applyProtection="1"/>
    <xf numFmtId="16" fontId="2" fillId="3" borderId="3" xfId="0" applyNumberFormat="1" applyFont="1" applyFill="1" applyBorder="1" applyAlignment="1" applyProtection="1"/>
    <xf numFmtId="0" fontId="1" fillId="3" borderId="8" xfId="0" applyFont="1" applyFill="1" applyBorder="1" applyAlignment="1" applyProtection="1">
      <alignment vertical="center"/>
    </xf>
    <xf numFmtId="0" fontId="80" fillId="3" borderId="3" xfId="0" applyFont="1" applyFill="1" applyBorder="1" applyAlignment="1" applyProtection="1">
      <alignment horizontal="center"/>
    </xf>
    <xf numFmtId="0" fontId="35" fillId="3" borderId="3" xfId="0" applyFont="1" applyFill="1" applyBorder="1" applyAlignment="1" applyProtection="1">
      <alignment horizontal="center"/>
    </xf>
    <xf numFmtId="0" fontId="4" fillId="9" borderId="9" xfId="0" applyFont="1" applyFill="1" applyBorder="1" applyAlignment="1" applyProtection="1">
      <alignment horizontal="center" vertical="center"/>
    </xf>
    <xf numFmtId="0" fontId="2" fillId="5" borderId="9" xfId="0" applyFont="1" applyFill="1" applyBorder="1" applyAlignment="1" applyProtection="1">
      <alignment horizontal="center" vertical="center"/>
      <protection locked="0"/>
    </xf>
    <xf numFmtId="0" fontId="86" fillId="2" borderId="0" xfId="0" applyFont="1" applyFill="1" applyProtection="1"/>
    <xf numFmtId="0" fontId="4" fillId="2" borderId="0" xfId="0" applyFont="1" applyFill="1" applyAlignment="1" applyProtection="1">
      <alignment horizontal="center"/>
      <protection locked="0"/>
    </xf>
    <xf numFmtId="3" fontId="2" fillId="3" borderId="3" xfId="0" applyNumberFormat="1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right" vertical="top"/>
    </xf>
    <xf numFmtId="0" fontId="4" fillId="3" borderId="0" xfId="0" applyFont="1" applyFill="1" applyBorder="1" applyAlignment="1" applyProtection="1">
      <alignment horizontal="center" vertical="top"/>
    </xf>
    <xf numFmtId="0" fontId="4" fillId="3" borderId="6" xfId="0" applyFont="1" applyFill="1" applyBorder="1" applyAlignment="1" applyProtection="1">
      <alignment horizontal="center" vertical="top"/>
    </xf>
    <xf numFmtId="0" fontId="4" fillId="3" borderId="0" xfId="0" applyFont="1" applyFill="1" applyBorder="1" applyAlignment="1" applyProtection="1">
      <alignment vertical="top"/>
    </xf>
    <xf numFmtId="0" fontId="2" fillId="5" borderId="12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left"/>
    </xf>
    <xf numFmtId="0" fontId="2" fillId="2" borderId="0" xfId="0" applyFont="1" applyFill="1" applyAlignment="1" applyProtection="1">
      <alignment horizontal="right"/>
    </xf>
    <xf numFmtId="0" fontId="87" fillId="3" borderId="0" xfId="0" applyFont="1" applyFill="1" applyBorder="1" applyAlignment="1" applyProtection="1">
      <alignment horizontal="right" vertical="center"/>
    </xf>
    <xf numFmtId="0" fontId="87" fillId="3" borderId="0" xfId="0" applyFont="1" applyFill="1" applyBorder="1" applyAlignment="1" applyProtection="1">
      <alignment horizontal="left" vertical="center"/>
    </xf>
    <xf numFmtId="0" fontId="4" fillId="7" borderId="9" xfId="0" applyFont="1" applyFill="1" applyBorder="1" applyAlignment="1" applyProtection="1">
      <alignment horizontal="center" vertical="center"/>
    </xf>
    <xf numFmtId="0" fontId="4" fillId="7" borderId="12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/>
    <xf numFmtId="0" fontId="8" fillId="2" borderId="0" xfId="0" applyFont="1" applyFill="1" applyBorder="1" applyAlignment="1" applyProtection="1"/>
    <xf numFmtId="0" fontId="9" fillId="2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84" fillId="3" borderId="3" xfId="0" applyFont="1" applyFill="1" applyBorder="1" applyAlignment="1" applyProtection="1">
      <alignment horizontal="right"/>
    </xf>
    <xf numFmtId="0" fontId="84" fillId="0" borderId="0" xfId="0" applyFont="1" applyAlignment="1" applyProtection="1">
      <alignment horizontal="right"/>
    </xf>
    <xf numFmtId="0" fontId="84" fillId="0" borderId="0" xfId="0" applyFont="1" applyBorder="1" applyAlignment="1" applyProtection="1">
      <alignment horizontal="right"/>
    </xf>
    <xf numFmtId="0" fontId="4" fillId="5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3" fontId="4" fillId="5" borderId="10" xfId="0" applyNumberFormat="1" applyFont="1" applyFill="1" applyBorder="1" applyAlignment="1" applyProtection="1">
      <alignment horizontal="center" vertical="center"/>
      <protection locked="0"/>
    </xf>
    <xf numFmtId="3" fontId="4" fillId="5" borderId="14" xfId="0" applyNumberFormat="1" applyFont="1" applyFill="1" applyBorder="1" applyAlignment="1" applyProtection="1">
      <alignment horizontal="center" vertical="center"/>
      <protection locked="0"/>
    </xf>
    <xf numFmtId="3" fontId="2" fillId="0" borderId="11" xfId="0" applyNumberFormat="1" applyFont="1" applyBorder="1" applyAlignment="1" applyProtection="1">
      <alignment horizontal="center" vertical="center"/>
      <protection locked="0"/>
    </xf>
    <xf numFmtId="0" fontId="4" fillId="5" borderId="14" xfId="0" applyFont="1" applyFill="1" applyBorder="1" applyAlignment="1" applyProtection="1">
      <alignment horizontal="center" vertical="center"/>
      <protection locked="0"/>
    </xf>
    <xf numFmtId="0" fontId="49" fillId="3" borderId="2" xfId="0" applyFont="1" applyFill="1" applyBorder="1" applyAlignment="1" applyProtection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84" fillId="3" borderId="3" xfId="0" applyFont="1" applyFill="1" applyBorder="1" applyAlignment="1" applyProtection="1">
      <alignment horizontal="center" wrapText="1"/>
    </xf>
    <xf numFmtId="0" fontId="84" fillId="0" borderId="0" xfId="0" applyFont="1" applyAlignment="1">
      <alignment horizontal="center" wrapText="1"/>
    </xf>
    <xf numFmtId="0" fontId="3" fillId="2" borderId="0" xfId="0" applyFont="1" applyFill="1" applyBorder="1" applyAlignment="1" applyProtection="1">
      <alignment horizontal="center" vertical="center"/>
    </xf>
    <xf numFmtId="0" fontId="49" fillId="4" borderId="12" xfId="0" applyFont="1" applyFill="1" applyBorder="1" applyAlignment="1" applyProtection="1">
      <alignment horizontal="center" vertical="center" wrapText="1"/>
    </xf>
    <xf numFmtId="0" fontId="54" fillId="0" borderId="13" xfId="0" applyFont="1" applyBorder="1" applyAlignment="1">
      <alignment horizontal="center" vertical="center" wrapText="1"/>
    </xf>
    <xf numFmtId="0" fontId="54" fillId="0" borderId="9" xfId="0" applyFont="1" applyBorder="1" applyAlignment="1">
      <alignment horizontal="center" vertical="center" wrapText="1"/>
    </xf>
    <xf numFmtId="0" fontId="49" fillId="0" borderId="13" xfId="0" applyFont="1" applyBorder="1" applyAlignment="1" applyProtection="1">
      <alignment horizontal="center" vertical="center" wrapText="1"/>
    </xf>
    <xf numFmtId="0" fontId="85" fillId="3" borderId="3" xfId="0" applyFont="1" applyFill="1" applyBorder="1" applyAlignment="1" applyProtection="1">
      <alignment horizontal="center" wrapText="1"/>
    </xf>
    <xf numFmtId="0" fontId="84" fillId="0" borderId="0" xfId="0" applyFont="1" applyAlignment="1">
      <alignment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2" fillId="3" borderId="5" xfId="0" applyFont="1" applyFill="1" applyBorder="1" applyAlignment="1">
      <alignment wrapText="1"/>
    </xf>
    <xf numFmtId="0" fontId="2" fillId="3" borderId="7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4" fillId="0" borderId="11" xfId="0" applyFont="1" applyBorder="1" applyAlignment="1" applyProtection="1">
      <alignment horizontal="center" vertical="center"/>
      <protection locked="0"/>
    </xf>
    <xf numFmtId="0" fontId="4" fillId="5" borderId="11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wrapText="1"/>
    </xf>
    <xf numFmtId="0" fontId="51" fillId="3" borderId="3" xfId="0" applyFont="1" applyFill="1" applyBorder="1" applyAlignment="1" applyProtection="1">
      <alignment horizontal="left"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3" borderId="8" xfId="0" applyFont="1" applyFill="1" applyBorder="1" applyAlignment="1" applyProtection="1">
      <alignment vertical="top" wrapText="1"/>
    </xf>
    <xf numFmtId="0" fontId="0" fillId="0" borderId="8" xfId="0" applyBorder="1" applyAlignment="1">
      <alignment vertical="top" wrapText="1"/>
    </xf>
    <xf numFmtId="0" fontId="0" fillId="0" borderId="15" xfId="0" applyBorder="1" applyAlignment="1">
      <alignment vertical="top" wrapText="1"/>
    </xf>
    <xf numFmtId="2" fontId="2" fillId="3" borderId="0" xfId="0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0" fontId="26" fillId="2" borderId="0" xfId="0" applyFont="1" applyFill="1" applyBorder="1" applyAlignment="1" applyProtection="1">
      <alignment horizontal="center"/>
    </xf>
    <xf numFmtId="0" fontId="15" fillId="2" borderId="0" xfId="0" applyFont="1" applyFill="1" applyBorder="1" applyAlignment="1" applyProtection="1">
      <alignment horizontal="center"/>
    </xf>
    <xf numFmtId="2" fontId="2" fillId="3" borderId="0" xfId="0" applyNumberFormat="1" applyFont="1" applyFill="1" applyBorder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2" fontId="4" fillId="5" borderId="10" xfId="0" applyNumberFormat="1" applyFont="1" applyFill="1" applyBorder="1" applyAlignment="1" applyProtection="1">
      <alignment horizontal="center" vertical="center"/>
      <protection locked="0"/>
    </xf>
    <xf numFmtId="2" fontId="4" fillId="0" borderId="11" xfId="0" applyNumberFormat="1" applyFont="1" applyBorder="1" applyAlignment="1" applyProtection="1">
      <alignment horizontal="center" vertical="center"/>
      <protection locked="0"/>
    </xf>
    <xf numFmtId="2" fontId="2" fillId="0" borderId="11" xfId="0" applyNumberFormat="1" applyFont="1" applyBorder="1" applyAlignment="1" applyProtection="1">
      <alignment horizontal="center" vertical="center"/>
      <protection locked="0"/>
    </xf>
    <xf numFmtId="0" fontId="78" fillId="0" borderId="0" xfId="0" applyFont="1" applyBorder="1" applyAlignment="1" applyProtection="1">
      <alignment vertical="center" wrapText="1"/>
    </xf>
    <xf numFmtId="0" fontId="0" fillId="0" borderId="0" xfId="0" applyBorder="1" applyAlignment="1">
      <alignment vertical="center" wrapText="1"/>
    </xf>
    <xf numFmtId="0" fontId="2" fillId="3" borderId="0" xfId="0" applyFont="1" applyFill="1" applyBorder="1" applyAlignment="1" applyProtection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49" fillId="4" borderId="13" xfId="0" applyFont="1" applyFill="1" applyBorder="1" applyAlignment="1" applyProtection="1">
      <alignment horizontal="center" vertical="center" wrapText="1"/>
    </xf>
    <xf numFmtId="0" fontId="24" fillId="2" borderId="0" xfId="0" applyFont="1" applyFill="1" applyBorder="1" applyAlignment="1" applyProtection="1"/>
    <xf numFmtId="0" fontId="36" fillId="2" borderId="0" xfId="0" applyFont="1" applyFill="1" applyBorder="1" applyAlignment="1" applyProtection="1"/>
    <xf numFmtId="0" fontId="2" fillId="3" borderId="3" xfId="0" applyFont="1" applyFill="1" applyBorder="1" applyAlignment="1" applyProtection="1">
      <alignment horizontal="center"/>
    </xf>
    <xf numFmtId="0" fontId="0" fillId="0" borderId="3" xfId="0" applyBorder="1" applyAlignment="1">
      <alignment horizontal="center"/>
    </xf>
    <xf numFmtId="0" fontId="2" fillId="3" borderId="3" xfId="0" applyFont="1" applyFill="1" applyBorder="1" applyAlignment="1" applyProtection="1">
      <alignment wrapText="1"/>
    </xf>
    <xf numFmtId="0" fontId="2" fillId="3" borderId="8" xfId="0" applyFont="1" applyFill="1" applyBorder="1" applyAlignment="1" applyProtection="1">
      <alignment vertical="center" wrapText="1"/>
    </xf>
    <xf numFmtId="0" fontId="0" fillId="0" borderId="8" xfId="0" applyFont="1" applyBorder="1" applyAlignment="1">
      <alignment wrapText="1"/>
    </xf>
    <xf numFmtId="0" fontId="0" fillId="0" borderId="15" xfId="0" applyFont="1" applyBorder="1" applyAlignment="1">
      <alignment wrapText="1"/>
    </xf>
    <xf numFmtId="0" fontId="57" fillId="3" borderId="3" xfId="0" applyFont="1" applyFill="1" applyBorder="1" applyAlignment="1" applyProtection="1">
      <alignment horizontal="left" wrapText="1"/>
    </xf>
    <xf numFmtId="0" fontId="0" fillId="0" borderId="3" xfId="0" applyBorder="1" applyAlignment="1">
      <alignment horizontal="left" wrapText="1"/>
    </xf>
    <xf numFmtId="0" fontId="2" fillId="3" borderId="3" xfId="0" applyFont="1" applyFill="1" applyBorder="1" applyAlignment="1" applyProtection="1">
      <alignment horizontal="left"/>
    </xf>
    <xf numFmtId="0" fontId="2" fillId="0" borderId="4" xfId="0" applyFont="1" applyBorder="1" applyAlignment="1" applyProtection="1"/>
    <xf numFmtId="0" fontId="4" fillId="7" borderId="10" xfId="0" applyFont="1" applyFill="1" applyBorder="1" applyAlignment="1" applyProtection="1">
      <alignment horizontal="center" vertical="center"/>
    </xf>
    <xf numFmtId="0" fontId="4" fillId="7" borderId="11" xfId="0" applyFont="1" applyFill="1" applyBorder="1" applyAlignment="1" applyProtection="1">
      <alignment horizontal="center" vertical="center"/>
    </xf>
    <xf numFmtId="0" fontId="54" fillId="0" borderId="9" xfId="0" applyFont="1" applyBorder="1" applyAlignment="1">
      <alignment vertical="center" wrapText="1"/>
    </xf>
    <xf numFmtId="0" fontId="54" fillId="0" borderId="9" xfId="0" applyFont="1" applyBorder="1" applyAlignment="1">
      <alignment wrapText="1"/>
    </xf>
    <xf numFmtId="0" fontId="2" fillId="3" borderId="3" xfId="0" applyFont="1" applyFill="1" applyBorder="1" applyAlignment="1" applyProtection="1">
      <alignment horizontal="left" wrapText="1"/>
    </xf>
    <xf numFmtId="0" fontId="0" fillId="0" borderId="4" xfId="0" applyBorder="1" applyAlignment="1">
      <alignment horizontal="left"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2" fillId="3" borderId="8" xfId="0" applyFont="1" applyFill="1" applyBorder="1" applyAlignment="1" applyProtection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54" fillId="0" borderId="13" xfId="0" applyFont="1" applyBorder="1" applyAlignment="1">
      <alignment vertical="center" wrapText="1"/>
    </xf>
    <xf numFmtId="0" fontId="58" fillId="0" borderId="0" xfId="0" applyFont="1" applyBorder="1" applyAlignment="1" applyProtection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8" fillId="2" borderId="0" xfId="0" applyFont="1" applyFill="1" applyBorder="1" applyAlignment="1" applyProtection="1">
      <alignment horizontal="left" vertical="center"/>
    </xf>
    <xf numFmtId="0" fontId="73" fillId="3" borderId="8" xfId="0" applyFont="1" applyFill="1" applyBorder="1" applyAlignment="1" applyProtection="1">
      <alignment horizontal="right" vertical="center" wrapText="1"/>
    </xf>
    <xf numFmtId="0" fontId="35" fillId="0" borderId="15" xfId="0" applyFont="1" applyBorder="1" applyAlignment="1">
      <alignment horizontal="right" vertical="center" wrapText="1"/>
    </xf>
    <xf numFmtId="0" fontId="54" fillId="0" borderId="13" xfId="0" applyFont="1" applyBorder="1" applyAlignment="1">
      <alignment wrapText="1"/>
    </xf>
    <xf numFmtId="0" fontId="67" fillId="3" borderId="2" xfId="0" applyFont="1" applyFill="1" applyBorder="1" applyAlignment="1" applyProtection="1">
      <alignment horizontal="center" vertical="center" wrapText="1"/>
    </xf>
    <xf numFmtId="0" fontId="64" fillId="3" borderId="5" xfId="0" applyFont="1" applyFill="1" applyBorder="1" applyAlignment="1">
      <alignment wrapText="1"/>
    </xf>
    <xf numFmtId="0" fontId="64" fillId="3" borderId="7" xfId="0" applyFont="1" applyFill="1" applyBorder="1" applyAlignment="1">
      <alignment wrapText="1"/>
    </xf>
    <xf numFmtId="0" fontId="24" fillId="3" borderId="8" xfId="0" applyFont="1" applyFill="1" applyBorder="1" applyAlignment="1" applyProtection="1">
      <alignment horizontal="center" vertical="top"/>
    </xf>
    <xf numFmtId="0" fontId="24" fillId="3" borderId="15" xfId="0" applyFont="1" applyFill="1" applyBorder="1" applyAlignment="1" applyProtection="1">
      <alignment horizontal="center" vertical="top"/>
    </xf>
    <xf numFmtId="0" fontId="50" fillId="0" borderId="13" xfId="0" applyFont="1" applyBorder="1" applyAlignment="1">
      <alignment vertical="center" wrapText="1"/>
    </xf>
    <xf numFmtId="0" fontId="50" fillId="0" borderId="9" xfId="0" applyFont="1" applyBorder="1" applyAlignment="1">
      <alignment vertical="center" wrapText="1"/>
    </xf>
    <xf numFmtId="0" fontId="50" fillId="0" borderId="13" xfId="0" applyFont="1" applyBorder="1" applyAlignment="1">
      <alignment wrapText="1"/>
    </xf>
    <xf numFmtId="0" fontId="50" fillId="0" borderId="9" xfId="0" applyFont="1" applyBorder="1" applyAlignment="1">
      <alignment wrapText="1"/>
    </xf>
    <xf numFmtId="0" fontId="0" fillId="0" borderId="5" xfId="0" applyBorder="1" applyAlignment="1">
      <alignment wrapText="1"/>
    </xf>
    <xf numFmtId="0" fontId="0" fillId="0" borderId="7" xfId="0" applyBorder="1" applyAlignment="1">
      <alignment wrapText="1"/>
    </xf>
    <xf numFmtId="3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</cellXfs>
  <cellStyles count="1">
    <cellStyle name="Normal" xfId="0" builtinId="0"/>
  </cellStyles>
  <dxfs count="145"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00FF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theme="9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theme="9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00FF00"/>
          </stop>
          <stop position="1">
            <color rgb="FF92D05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</dxfs>
  <tableStyles count="0" defaultTableStyle="TableStyleMedium9" defaultPivotStyle="PivotStyleLight16"/>
  <colors>
    <mruColors>
      <color rgb="FFFF0066"/>
      <color rgb="FF66FF33"/>
      <color rgb="FFFFCC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image" Target="../media/image15.jpe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image" Target="../media/image18.jpeg"/><Relationship Id="rId5" Type="http://schemas.openxmlformats.org/officeDocument/2006/relationships/image" Target="../media/image17.png"/><Relationship Id="rId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8.png"/><Relationship Id="rId1" Type="http://schemas.openxmlformats.org/officeDocument/2006/relationships/image" Target="../media/image4.png"/><Relationship Id="rId5" Type="http://schemas.openxmlformats.org/officeDocument/2006/relationships/image" Target="../media/image17.png"/><Relationship Id="rId4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8.png"/><Relationship Id="rId1" Type="http://schemas.openxmlformats.org/officeDocument/2006/relationships/image" Target="../media/image4.png"/><Relationship Id="rId5" Type="http://schemas.openxmlformats.org/officeDocument/2006/relationships/image" Target="../media/image17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10</xdr:row>
      <xdr:rowOff>181842</xdr:rowOff>
    </xdr:from>
    <xdr:to>
      <xdr:col>11</xdr:col>
      <xdr:colOff>148166</xdr:colOff>
      <xdr:row>15</xdr:row>
      <xdr:rowOff>112904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996" r="6514" b="77129"/>
        <a:stretch>
          <a:fillRect/>
        </a:stretch>
      </xdr:blipFill>
      <xdr:spPr bwMode="auto">
        <a:xfrm>
          <a:off x="709083" y="2658342"/>
          <a:ext cx="6191250" cy="9364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10</xdr:col>
      <xdr:colOff>137583</xdr:colOff>
      <xdr:row>11</xdr:row>
      <xdr:rowOff>172413</xdr:rowOff>
    </xdr:from>
    <xdr:to>
      <xdr:col>11</xdr:col>
      <xdr:colOff>190500</xdr:colOff>
      <xdr:row>12</xdr:row>
      <xdr:rowOff>158751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75916" y="2849996"/>
          <a:ext cx="666751" cy="18742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126983</xdr:colOff>
      <xdr:row>10</xdr:row>
      <xdr:rowOff>190500</xdr:rowOff>
    </xdr:from>
    <xdr:to>
      <xdr:col>3</xdr:col>
      <xdr:colOff>539750</xdr:colOff>
      <xdr:row>11</xdr:row>
      <xdr:rowOff>164522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968483" y="2667000"/>
          <a:ext cx="412767" cy="17510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137584</xdr:colOff>
      <xdr:row>20</xdr:row>
      <xdr:rowOff>10583</xdr:rowOff>
    </xdr:from>
    <xdr:to>
      <xdr:col>10</xdr:col>
      <xdr:colOff>370417</xdr:colOff>
      <xdr:row>21</xdr:row>
      <xdr:rowOff>123786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9056" t="89699" r="3701" b="4948"/>
        <a:stretch>
          <a:fillRect/>
        </a:stretch>
      </xdr:blipFill>
      <xdr:spPr bwMode="auto">
        <a:xfrm>
          <a:off x="2592917" y="3683000"/>
          <a:ext cx="3915833" cy="3142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572556</xdr:colOff>
      <xdr:row>20</xdr:row>
      <xdr:rowOff>137584</xdr:rowOff>
    </xdr:from>
    <xdr:to>
      <xdr:col>10</xdr:col>
      <xdr:colOff>370417</xdr:colOff>
      <xdr:row>21</xdr:row>
      <xdr:rowOff>139797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483223" y="4624917"/>
          <a:ext cx="1025527" cy="20329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116418</xdr:colOff>
      <xdr:row>2</xdr:row>
      <xdr:rowOff>32820</xdr:rowOff>
    </xdr:from>
    <xdr:to>
      <xdr:col>11</xdr:col>
      <xdr:colOff>169604</xdr:colOff>
      <xdr:row>6</xdr:row>
      <xdr:rowOff>0</xdr:rowOff>
    </xdr:to>
    <xdr:pic>
      <xdr:nvPicPr>
        <xdr:cNvPr id="3074" name="Picture 2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46" t="3320" b="74557"/>
        <a:stretch>
          <a:fillRect/>
        </a:stretch>
      </xdr:blipFill>
      <xdr:spPr bwMode="auto">
        <a:xfrm>
          <a:off x="730251" y="900653"/>
          <a:ext cx="6191520" cy="7715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582066</xdr:colOff>
      <xdr:row>2</xdr:row>
      <xdr:rowOff>31750</xdr:rowOff>
    </xdr:from>
    <xdr:to>
      <xdr:col>3</xdr:col>
      <xdr:colOff>328083</xdr:colOff>
      <xdr:row>2</xdr:row>
      <xdr:rowOff>179917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809733" y="899583"/>
          <a:ext cx="359850" cy="14816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448716</xdr:colOff>
      <xdr:row>2</xdr:row>
      <xdr:rowOff>160288</xdr:rowOff>
    </xdr:from>
    <xdr:to>
      <xdr:col>10</xdr:col>
      <xdr:colOff>285750</xdr:colOff>
      <xdr:row>5</xdr:row>
      <xdr:rowOff>190500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5359383" y="1028121"/>
          <a:ext cx="1064700" cy="63346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603250</xdr:colOff>
      <xdr:row>0</xdr:row>
      <xdr:rowOff>39755</xdr:rowOff>
    </xdr:from>
    <xdr:to>
      <xdr:col>6</xdr:col>
      <xdr:colOff>95250</xdr:colOff>
      <xdr:row>0</xdr:row>
      <xdr:rowOff>626729</xdr:rowOff>
    </xdr:to>
    <xdr:pic>
      <xdr:nvPicPr>
        <xdr:cNvPr id="1025" name="Picture 1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29501" b="20573"/>
        <a:stretch>
          <a:fillRect/>
        </a:stretch>
      </xdr:blipFill>
      <xdr:spPr bwMode="auto">
        <a:xfrm>
          <a:off x="603250" y="39755"/>
          <a:ext cx="3175000" cy="58697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221969</xdr:colOff>
      <xdr:row>0</xdr:row>
      <xdr:rowOff>42337</xdr:rowOff>
    </xdr:from>
    <xdr:to>
      <xdr:col>8</xdr:col>
      <xdr:colOff>380999</xdr:colOff>
      <xdr:row>0</xdr:row>
      <xdr:rowOff>560917</xdr:rowOff>
    </xdr:to>
    <xdr:pic>
      <xdr:nvPicPr>
        <xdr:cNvPr id="1026" name="Picture 2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31059" b="26234"/>
        <a:stretch>
          <a:fillRect/>
        </a:stretch>
      </xdr:blipFill>
      <xdr:spPr bwMode="auto">
        <a:xfrm>
          <a:off x="3904969" y="42337"/>
          <a:ext cx="1386697" cy="51858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380997</xdr:colOff>
      <xdr:row>0</xdr:row>
      <xdr:rowOff>88302</xdr:rowOff>
    </xdr:from>
    <xdr:to>
      <xdr:col>13</xdr:col>
      <xdr:colOff>338663</xdr:colOff>
      <xdr:row>0</xdr:row>
      <xdr:rowOff>594997</xdr:rowOff>
    </xdr:to>
    <xdr:pic>
      <xdr:nvPicPr>
        <xdr:cNvPr id="1027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32062" r="1304" b="25926"/>
        <a:stretch>
          <a:fillRect/>
        </a:stretch>
      </xdr:blipFill>
      <xdr:spPr bwMode="auto">
        <a:xfrm>
          <a:off x="5291664" y="88302"/>
          <a:ext cx="3026832" cy="50669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547682</xdr:colOff>
      <xdr:row>0</xdr:row>
      <xdr:rowOff>3</xdr:rowOff>
    </xdr:from>
    <xdr:to>
      <xdr:col>5</xdr:col>
      <xdr:colOff>665630</xdr:colOff>
      <xdr:row>1</xdr:row>
      <xdr:rowOff>392907</xdr:rowOff>
    </xdr:to>
    <xdr:pic>
      <xdr:nvPicPr>
        <xdr:cNvPr id="1025" name="Picture 1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1446" b="25157"/>
        <a:stretch>
          <a:fillRect/>
        </a:stretch>
      </xdr:blipFill>
      <xdr:spPr bwMode="auto">
        <a:xfrm>
          <a:off x="547682" y="3"/>
          <a:ext cx="3812060" cy="71437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35717</xdr:colOff>
      <xdr:row>0</xdr:row>
      <xdr:rowOff>190501</xdr:rowOff>
    </xdr:from>
    <xdr:to>
      <xdr:col>13</xdr:col>
      <xdr:colOff>2643</xdr:colOff>
      <xdr:row>1</xdr:row>
      <xdr:rowOff>476284</xdr:rowOff>
    </xdr:to>
    <xdr:pic>
      <xdr:nvPicPr>
        <xdr:cNvPr id="1027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6352"/>
        <a:stretch>
          <a:fillRect/>
        </a:stretch>
      </xdr:blipFill>
      <xdr:spPr bwMode="auto">
        <a:xfrm>
          <a:off x="6238873" y="190501"/>
          <a:ext cx="3217333" cy="607252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59533</xdr:colOff>
      <xdr:row>0</xdr:row>
      <xdr:rowOff>178595</xdr:rowOff>
    </xdr:from>
    <xdr:to>
      <xdr:col>15</xdr:col>
      <xdr:colOff>166690</xdr:colOff>
      <xdr:row>1</xdr:row>
      <xdr:rowOff>451812</xdr:rowOff>
    </xdr:to>
    <xdr:pic>
      <xdr:nvPicPr>
        <xdr:cNvPr id="1028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2704" b="17610"/>
        <a:stretch>
          <a:fillRect/>
        </a:stretch>
      </xdr:blipFill>
      <xdr:spPr bwMode="auto">
        <a:xfrm>
          <a:off x="9513096" y="178595"/>
          <a:ext cx="1416844" cy="594686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226219</xdr:colOff>
      <xdr:row>3</xdr:row>
      <xdr:rowOff>50005</xdr:rowOff>
    </xdr:from>
    <xdr:to>
      <xdr:col>19</xdr:col>
      <xdr:colOff>595312</xdr:colOff>
      <xdr:row>4</xdr:row>
      <xdr:rowOff>51940</xdr:rowOff>
    </xdr:to>
    <xdr:pic>
      <xdr:nvPicPr>
        <xdr:cNvPr id="1029" name="Picture 5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453938" y="1026318"/>
          <a:ext cx="1583531" cy="835372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583407</xdr:colOff>
      <xdr:row>2</xdr:row>
      <xdr:rowOff>130969</xdr:rowOff>
    </xdr:from>
    <xdr:to>
      <xdr:col>22</xdr:col>
      <xdr:colOff>63201</xdr:colOff>
      <xdr:row>4</xdr:row>
      <xdr:rowOff>83343</xdr:rowOff>
    </xdr:to>
    <xdr:pic>
      <xdr:nvPicPr>
        <xdr:cNvPr id="1030" name="Picture 6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025563" y="952500"/>
          <a:ext cx="1301450" cy="940593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142877</xdr:colOff>
      <xdr:row>3</xdr:row>
      <xdr:rowOff>59531</xdr:rowOff>
    </xdr:from>
    <xdr:to>
      <xdr:col>25</xdr:col>
      <xdr:colOff>488158</xdr:colOff>
      <xdr:row>4</xdr:row>
      <xdr:rowOff>48000</xdr:rowOff>
    </xdr:to>
    <xdr:pic>
      <xdr:nvPicPr>
        <xdr:cNvPr id="1031" name="Picture 7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406690" y="1035844"/>
          <a:ext cx="2166937" cy="821906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250031</xdr:colOff>
      <xdr:row>3</xdr:row>
      <xdr:rowOff>607221</xdr:rowOff>
    </xdr:from>
    <xdr:to>
      <xdr:col>20</xdr:col>
      <xdr:colOff>500063</xdr:colOff>
      <xdr:row>5</xdr:row>
      <xdr:rowOff>259524</xdr:rowOff>
    </xdr:to>
    <xdr:pic>
      <xdr:nvPicPr>
        <xdr:cNvPr id="1032" name="Picture 8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477750" y="1583534"/>
          <a:ext cx="2071688" cy="807209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571493</xdr:colOff>
      <xdr:row>3</xdr:row>
      <xdr:rowOff>595312</xdr:rowOff>
    </xdr:from>
    <xdr:to>
      <xdr:col>23</xdr:col>
      <xdr:colOff>500054</xdr:colOff>
      <xdr:row>5</xdr:row>
      <xdr:rowOff>259719</xdr:rowOff>
    </xdr:to>
    <xdr:pic>
      <xdr:nvPicPr>
        <xdr:cNvPr id="1033" name="Picture 9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620868" y="1571625"/>
          <a:ext cx="1750218" cy="819313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202406</xdr:colOff>
      <xdr:row>4</xdr:row>
      <xdr:rowOff>214311</xdr:rowOff>
    </xdr:from>
    <xdr:to>
      <xdr:col>20</xdr:col>
      <xdr:colOff>107154</xdr:colOff>
      <xdr:row>6</xdr:row>
      <xdr:rowOff>191408</xdr:rowOff>
    </xdr:to>
    <xdr:pic>
      <xdr:nvPicPr>
        <xdr:cNvPr id="1034" name="Picture 10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12430125" y="2024061"/>
          <a:ext cx="1726404" cy="893878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214312</xdr:colOff>
      <xdr:row>24</xdr:row>
      <xdr:rowOff>23812</xdr:rowOff>
    </xdr:from>
    <xdr:to>
      <xdr:col>12</xdr:col>
      <xdr:colOff>476250</xdr:colOff>
      <xdr:row>24</xdr:row>
      <xdr:rowOff>23812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8965406" y="13382625"/>
          <a:ext cx="261938" cy="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152399</xdr:colOff>
      <xdr:row>24</xdr:row>
      <xdr:rowOff>21431</xdr:rowOff>
    </xdr:from>
    <xdr:to>
      <xdr:col>14</xdr:col>
      <xdr:colOff>414337</xdr:colOff>
      <xdr:row>24</xdr:row>
      <xdr:rowOff>21431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>
          <a:off x="10272712" y="13380244"/>
          <a:ext cx="261938" cy="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126206</xdr:colOff>
      <xdr:row>25</xdr:row>
      <xdr:rowOff>54769</xdr:rowOff>
    </xdr:from>
    <xdr:to>
      <xdr:col>16</xdr:col>
      <xdr:colOff>500063</xdr:colOff>
      <xdr:row>25</xdr:row>
      <xdr:rowOff>59531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>
          <a:off x="11389519" y="12675394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135731</xdr:colOff>
      <xdr:row>25</xdr:row>
      <xdr:rowOff>64293</xdr:rowOff>
    </xdr:from>
    <xdr:to>
      <xdr:col>7</xdr:col>
      <xdr:colOff>509588</xdr:colOff>
      <xdr:row>25</xdr:row>
      <xdr:rowOff>69055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5291137" y="13744574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126207</xdr:colOff>
      <xdr:row>21</xdr:row>
      <xdr:rowOff>71437</xdr:rowOff>
    </xdr:from>
    <xdr:to>
      <xdr:col>7</xdr:col>
      <xdr:colOff>500064</xdr:colOff>
      <xdr:row>21</xdr:row>
      <xdr:rowOff>76199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>
          <a:off x="5364957" y="11501437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214312</xdr:colOff>
      <xdr:row>40</xdr:row>
      <xdr:rowOff>11905</xdr:rowOff>
    </xdr:from>
    <xdr:to>
      <xdr:col>12</xdr:col>
      <xdr:colOff>476250</xdr:colOff>
      <xdr:row>40</xdr:row>
      <xdr:rowOff>11905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/>
      </xdr:nvCxnSpPr>
      <xdr:spPr>
        <a:xfrm>
          <a:off x="9024937" y="22609968"/>
          <a:ext cx="261938" cy="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142876</xdr:colOff>
      <xdr:row>42</xdr:row>
      <xdr:rowOff>83343</xdr:rowOff>
    </xdr:from>
    <xdr:to>
      <xdr:col>16</xdr:col>
      <xdr:colOff>516733</xdr:colOff>
      <xdr:row>42</xdr:row>
      <xdr:rowOff>88105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CxnSpPr/>
      </xdr:nvCxnSpPr>
      <xdr:spPr>
        <a:xfrm>
          <a:off x="11394282" y="23324343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133350</xdr:colOff>
      <xdr:row>21</xdr:row>
      <xdr:rowOff>57150</xdr:rowOff>
    </xdr:from>
    <xdr:to>
      <xdr:col>16</xdr:col>
      <xdr:colOff>507207</xdr:colOff>
      <xdr:row>21</xdr:row>
      <xdr:rowOff>61912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CxnSpPr/>
      </xdr:nvCxnSpPr>
      <xdr:spPr>
        <a:xfrm>
          <a:off x="11410950" y="11487150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114300</xdr:colOff>
      <xdr:row>40</xdr:row>
      <xdr:rowOff>772888</xdr:rowOff>
    </xdr:from>
    <xdr:to>
      <xdr:col>23</xdr:col>
      <xdr:colOff>76200</xdr:colOff>
      <xdr:row>41</xdr:row>
      <xdr:rowOff>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>
          <a:off x="18421350" y="25309288"/>
          <a:ext cx="685800" cy="27212"/>
        </a:xfrm>
        <a:prstGeom prst="straightConnector1">
          <a:avLst/>
        </a:prstGeom>
        <a:ln w="28575">
          <a:solidFill>
            <a:srgbClr val="FFC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175804</xdr:colOff>
      <xdr:row>43</xdr:row>
      <xdr:rowOff>438150</xdr:rowOff>
    </xdr:from>
    <xdr:to>
      <xdr:col>25</xdr:col>
      <xdr:colOff>152400</xdr:colOff>
      <xdr:row>43</xdr:row>
      <xdr:rowOff>447678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 flipV="1">
          <a:off x="18482854" y="26803350"/>
          <a:ext cx="1424396" cy="9528"/>
        </a:xfrm>
        <a:prstGeom prst="straightConnector1">
          <a:avLst/>
        </a:prstGeom>
        <a:ln w="28575">
          <a:solidFill>
            <a:srgbClr val="FFC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195943</xdr:colOff>
      <xdr:row>41</xdr:row>
      <xdr:rowOff>54427</xdr:rowOff>
    </xdr:from>
    <xdr:to>
      <xdr:col>23</xdr:col>
      <xdr:colOff>31297</xdr:colOff>
      <xdr:row>43</xdr:row>
      <xdr:rowOff>261257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12387943" y="7674427"/>
          <a:ext cx="444954" cy="521155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25</xdr:col>
      <xdr:colOff>291192</xdr:colOff>
      <xdr:row>42</xdr:row>
      <xdr:rowOff>163286</xdr:rowOff>
    </xdr:from>
    <xdr:to>
      <xdr:col>25</xdr:col>
      <xdr:colOff>304800</xdr:colOff>
      <xdr:row>43</xdr:row>
      <xdr:rowOff>280309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 rot="5400000">
          <a:off x="14207897" y="8077881"/>
          <a:ext cx="221798" cy="13608"/>
        </a:xfrm>
        <a:prstGeom prst="straightConnector1">
          <a:avLst/>
        </a:prstGeom>
        <a:ln w="28575">
          <a:solidFill>
            <a:srgbClr val="FFC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76200</xdr:colOff>
      <xdr:row>40</xdr:row>
      <xdr:rowOff>781050</xdr:rowOff>
    </xdr:from>
    <xdr:to>
      <xdr:col>22</xdr:col>
      <xdr:colOff>87085</xdr:colOff>
      <xdr:row>43</xdr:row>
      <xdr:rowOff>217715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/>
      </xdr:nvCxnSpPr>
      <xdr:spPr>
        <a:xfrm>
          <a:off x="18383250" y="25317450"/>
          <a:ext cx="10885" cy="1265465"/>
        </a:xfrm>
        <a:prstGeom prst="straightConnector1">
          <a:avLst/>
        </a:prstGeom>
        <a:ln w="28575">
          <a:solidFill>
            <a:srgbClr val="FFC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42</xdr:row>
      <xdr:rowOff>153080</xdr:rowOff>
    </xdr:from>
    <xdr:to>
      <xdr:col>25</xdr:col>
      <xdr:colOff>170771</xdr:colOff>
      <xdr:row>43</xdr:row>
      <xdr:rowOff>260577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 rot="5400000">
          <a:off x="13380925" y="7384255"/>
          <a:ext cx="231322" cy="1389971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21</xdr:col>
      <xdr:colOff>380998</xdr:colOff>
      <xdr:row>5</xdr:row>
      <xdr:rowOff>190500</xdr:rowOff>
    </xdr:from>
    <xdr:to>
      <xdr:col>21</xdr:col>
      <xdr:colOff>394605</xdr:colOff>
      <xdr:row>9</xdr:row>
      <xdr:rowOff>0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/>
      </xdr:nvCxnSpPr>
      <xdr:spPr>
        <a:xfrm>
          <a:off x="12436927" y="1864179"/>
          <a:ext cx="13607" cy="1115785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579663</xdr:colOff>
      <xdr:row>13</xdr:row>
      <xdr:rowOff>118557</xdr:rowOff>
    </xdr:from>
    <xdr:to>
      <xdr:col>30</xdr:col>
      <xdr:colOff>369093</xdr:colOff>
      <xdr:row>19</xdr:row>
      <xdr:rowOff>488156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pSpPr/>
      </xdr:nvGrpSpPr>
      <xdr:grpSpPr>
        <a:xfrm>
          <a:off x="17667513" y="7567107"/>
          <a:ext cx="5504430" cy="4065299"/>
          <a:chOff x="17581788" y="7488526"/>
          <a:chExt cx="5468711" cy="4024818"/>
        </a:xfrm>
      </xdr:grpSpPr>
      <xdr:pic>
        <xdr:nvPicPr>
          <xdr:cNvPr id="1026" name="Picture 2" descr="https://app.doublestruck.eu/content/K2_REAS/HTML/Q/QT203_files/image001.jpg">
            <a:extLst>
              <a:ext uri="{FF2B5EF4-FFF2-40B4-BE49-F238E27FC236}">
                <a16:creationId xmlns:a16="http://schemas.microsoft.com/office/drawing/2014/main" id="{00000000-0008-0000-0200-000002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r="82102"/>
          <a:stretch>
            <a:fillRect/>
          </a:stretch>
        </xdr:blipFill>
        <xdr:spPr bwMode="auto">
          <a:xfrm>
            <a:off x="17581788" y="7489031"/>
            <a:ext cx="1145615" cy="4024313"/>
          </a:xfrm>
          <a:prstGeom prst="rect">
            <a:avLst/>
          </a:prstGeom>
          <a:noFill/>
        </xdr:spPr>
      </xdr:pic>
      <xdr:pic>
        <xdr:nvPicPr>
          <xdr:cNvPr id="21" name="Picture 2" descr="https://app.doublestruck.eu/content/K2_REAS/HTML/Q/QT203_files/image001.jpg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l="22386"/>
          <a:stretch>
            <a:fillRect/>
          </a:stretch>
        </xdr:blipFill>
        <xdr:spPr bwMode="auto">
          <a:xfrm>
            <a:off x="18725603" y="7488526"/>
            <a:ext cx="4324896" cy="4024818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21</xdr:col>
      <xdr:colOff>462642</xdr:colOff>
      <xdr:row>5</xdr:row>
      <xdr:rowOff>204107</xdr:rowOff>
    </xdr:from>
    <xdr:to>
      <xdr:col>25</xdr:col>
      <xdr:colOff>285750</xdr:colOff>
      <xdr:row>9</xdr:row>
      <xdr:rowOff>0</xdr:rowOff>
    </xdr:to>
    <xdr:sp macro="" textlink="">
      <xdr:nvSpPr>
        <xdr:cNvPr id="24" name="Right Triangl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2518571" y="1877786"/>
          <a:ext cx="1877786" cy="1102178"/>
        </a:xfrm>
        <a:prstGeom prst="rtTriangle">
          <a:avLst/>
        </a:prstGeom>
        <a:solidFill>
          <a:srgbClr val="FF0066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22</xdr:col>
      <xdr:colOff>431773</xdr:colOff>
      <xdr:row>28</xdr:row>
      <xdr:rowOff>438150</xdr:rowOff>
    </xdr:from>
    <xdr:to>
      <xdr:col>22</xdr:col>
      <xdr:colOff>457200</xdr:colOff>
      <xdr:row>30</xdr:row>
      <xdr:rowOff>287111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/>
      </xdr:nvCxnSpPr>
      <xdr:spPr>
        <a:xfrm flipH="1">
          <a:off x="18738823" y="17468850"/>
          <a:ext cx="25427" cy="1163411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340178</xdr:colOff>
      <xdr:row>9</xdr:row>
      <xdr:rowOff>40822</xdr:rowOff>
    </xdr:from>
    <xdr:to>
      <xdr:col>25</xdr:col>
      <xdr:colOff>299357</xdr:colOff>
      <xdr:row>9</xdr:row>
      <xdr:rowOff>40823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/>
      </xdr:nvCxnSpPr>
      <xdr:spPr>
        <a:xfrm flipV="1">
          <a:off x="12396107" y="3020786"/>
          <a:ext cx="2013857" cy="1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498021</xdr:colOff>
      <xdr:row>30</xdr:row>
      <xdr:rowOff>517071</xdr:rowOff>
    </xdr:from>
    <xdr:to>
      <xdr:col>25</xdr:col>
      <xdr:colOff>604157</xdr:colOff>
      <xdr:row>30</xdr:row>
      <xdr:rowOff>517075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CxnSpPr/>
      </xdr:nvCxnSpPr>
      <xdr:spPr>
        <a:xfrm flipV="1">
          <a:off x="18805071" y="18862221"/>
          <a:ext cx="1553936" cy="4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544285</xdr:colOff>
      <xdr:row>28</xdr:row>
      <xdr:rowOff>0</xdr:rowOff>
    </xdr:from>
    <xdr:to>
      <xdr:col>26</xdr:col>
      <xdr:colOff>299357</xdr:colOff>
      <xdr:row>30</xdr:row>
      <xdr:rowOff>272143</xdr:rowOff>
    </xdr:to>
    <xdr:sp macro="" textlink="">
      <xdr:nvSpPr>
        <xdr:cNvPr id="36" name="Cub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14178642" y="8518071"/>
          <a:ext cx="1809751" cy="870858"/>
        </a:xfrm>
        <a:prstGeom prst="cub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26</xdr:col>
      <xdr:colOff>57150</xdr:colOff>
      <xdr:row>30</xdr:row>
      <xdr:rowOff>0</xdr:rowOff>
    </xdr:from>
    <xdr:to>
      <xdr:col>26</xdr:col>
      <xdr:colOff>361950</xdr:colOff>
      <xdr:row>30</xdr:row>
      <xdr:rowOff>285750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CxnSpPr/>
      </xdr:nvCxnSpPr>
      <xdr:spPr>
        <a:xfrm flipV="1">
          <a:off x="20421600" y="18345150"/>
          <a:ext cx="304800" cy="285750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231322</xdr:colOff>
      <xdr:row>31</xdr:row>
      <xdr:rowOff>217714</xdr:rowOff>
    </xdr:from>
    <xdr:to>
      <xdr:col>23</xdr:col>
      <xdr:colOff>367394</xdr:colOff>
      <xdr:row>34</xdr:row>
      <xdr:rowOff>244929</xdr:rowOff>
    </xdr:to>
    <xdr:sp macro="" textlink="">
      <xdr:nvSpPr>
        <xdr:cNvPr id="43" name="Isosceles Triangl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13756822" y="10676164"/>
          <a:ext cx="1469572" cy="941615"/>
        </a:xfrm>
        <a:prstGeom prst="triangle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21</xdr:col>
      <xdr:colOff>394607</xdr:colOff>
      <xdr:row>32</xdr:row>
      <xdr:rowOff>666750</xdr:rowOff>
    </xdr:from>
    <xdr:to>
      <xdr:col>22</xdr:col>
      <xdr:colOff>176892</xdr:colOff>
      <xdr:row>33</xdr:row>
      <xdr:rowOff>40821</xdr:rowOff>
    </xdr:to>
    <xdr:cxnSp macro="">
      <xdr:nvCxnSpPr>
        <xdr:cNvPr id="45" name="Straight Connector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CxnSpPr/>
      </xdr:nvCxnSpPr>
      <xdr:spPr>
        <a:xfrm>
          <a:off x="18043071" y="20111357"/>
          <a:ext cx="394607" cy="1768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544287</xdr:colOff>
      <xdr:row>32</xdr:row>
      <xdr:rowOff>598714</xdr:rowOff>
    </xdr:from>
    <xdr:to>
      <xdr:col>23</xdr:col>
      <xdr:colOff>231322</xdr:colOff>
      <xdr:row>33</xdr:row>
      <xdr:rowOff>40821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CxnSpPr/>
      </xdr:nvCxnSpPr>
      <xdr:spPr>
        <a:xfrm flipH="1">
          <a:off x="18805073" y="20043321"/>
          <a:ext cx="408213" cy="244929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27213</xdr:colOff>
      <xdr:row>0</xdr:row>
      <xdr:rowOff>244928</xdr:rowOff>
    </xdr:from>
    <xdr:to>
      <xdr:col>15</xdr:col>
      <xdr:colOff>129414</xdr:colOff>
      <xdr:row>2</xdr:row>
      <xdr:rowOff>27215</xdr:rowOff>
    </xdr:to>
    <xdr:pic>
      <xdr:nvPicPr>
        <xdr:cNvPr id="20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6352"/>
        <a:stretch>
          <a:fillRect/>
        </a:stretch>
      </xdr:blipFill>
      <xdr:spPr bwMode="auto">
        <a:xfrm>
          <a:off x="9266463" y="244928"/>
          <a:ext cx="4265987" cy="816430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198330</xdr:colOff>
      <xdr:row>0</xdr:row>
      <xdr:rowOff>230641</xdr:rowOff>
    </xdr:from>
    <xdr:to>
      <xdr:col>18</xdr:col>
      <xdr:colOff>139302</xdr:colOff>
      <xdr:row>1</xdr:row>
      <xdr:rowOff>653142</xdr:rowOff>
    </xdr:to>
    <xdr:pic>
      <xdr:nvPicPr>
        <xdr:cNvPr id="22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2704" b="17610"/>
        <a:stretch>
          <a:fillRect/>
        </a:stretch>
      </xdr:blipFill>
      <xdr:spPr bwMode="auto">
        <a:xfrm>
          <a:off x="13601366" y="230641"/>
          <a:ext cx="1859579" cy="7762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100692</xdr:colOff>
      <xdr:row>0</xdr:row>
      <xdr:rowOff>13607</xdr:rowOff>
    </xdr:from>
    <xdr:to>
      <xdr:col>4</xdr:col>
      <xdr:colOff>996908</xdr:colOff>
      <xdr:row>2</xdr:row>
      <xdr:rowOff>15308</xdr:rowOff>
    </xdr:to>
    <xdr:pic>
      <xdr:nvPicPr>
        <xdr:cNvPr id="23" name="Picture 1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30605" b="16014"/>
        <a:stretch>
          <a:fillRect/>
        </a:stretch>
      </xdr:blipFill>
      <xdr:spPr bwMode="auto">
        <a:xfrm>
          <a:off x="253092" y="13607"/>
          <a:ext cx="4553816" cy="104945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311727</xdr:colOff>
      <xdr:row>17</xdr:row>
      <xdr:rowOff>259773</xdr:rowOff>
    </xdr:from>
    <xdr:to>
      <xdr:col>7</xdr:col>
      <xdr:colOff>602250</xdr:colOff>
      <xdr:row>17</xdr:row>
      <xdr:rowOff>551646</xdr:rowOff>
    </xdr:to>
    <xdr:pic>
      <xdr:nvPicPr>
        <xdr:cNvPr id="25" name="Picture 24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9682" y="10061864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83128</xdr:colOff>
      <xdr:row>22</xdr:row>
      <xdr:rowOff>238992</xdr:rowOff>
    </xdr:from>
    <xdr:to>
      <xdr:col>17</xdr:col>
      <xdr:colOff>373651</xdr:colOff>
      <xdr:row>22</xdr:row>
      <xdr:rowOff>530865</xdr:rowOff>
    </xdr:to>
    <xdr:pic>
      <xdr:nvPicPr>
        <xdr:cNvPr id="26" name="Picture 25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0173" y="13383492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366651</xdr:colOff>
      <xdr:row>26</xdr:row>
      <xdr:rowOff>254083</xdr:rowOff>
    </xdr:from>
    <xdr:to>
      <xdr:col>8</xdr:col>
      <xdr:colOff>657174</xdr:colOff>
      <xdr:row>26</xdr:row>
      <xdr:rowOff>545956</xdr:rowOff>
    </xdr:to>
    <xdr:pic>
      <xdr:nvPicPr>
        <xdr:cNvPr id="27" name="Picture 26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1865" y="16024762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340179</xdr:colOff>
      <xdr:row>34</xdr:row>
      <xdr:rowOff>244929</xdr:rowOff>
    </xdr:from>
    <xdr:to>
      <xdr:col>7</xdr:col>
      <xdr:colOff>630702</xdr:colOff>
      <xdr:row>34</xdr:row>
      <xdr:rowOff>536802</xdr:rowOff>
    </xdr:to>
    <xdr:pic>
      <xdr:nvPicPr>
        <xdr:cNvPr id="30" name="Picture 29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608" y="20995822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353786</xdr:colOff>
      <xdr:row>43</xdr:row>
      <xdr:rowOff>258536</xdr:rowOff>
    </xdr:from>
    <xdr:to>
      <xdr:col>7</xdr:col>
      <xdr:colOff>644309</xdr:colOff>
      <xdr:row>43</xdr:row>
      <xdr:rowOff>550409</xdr:rowOff>
    </xdr:to>
    <xdr:pic>
      <xdr:nvPicPr>
        <xdr:cNvPr id="31" name="Picture 30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4215" y="26520322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439386</xdr:colOff>
      <xdr:row>21</xdr:row>
      <xdr:rowOff>116529</xdr:rowOff>
    </xdr:from>
    <xdr:to>
      <xdr:col>8</xdr:col>
      <xdr:colOff>729909</xdr:colOff>
      <xdr:row>21</xdr:row>
      <xdr:rowOff>408402</xdr:rowOff>
    </xdr:to>
    <xdr:pic>
      <xdr:nvPicPr>
        <xdr:cNvPr id="39" name="Picture 38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600" y="12852815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152400</xdr:colOff>
      <xdr:row>39</xdr:row>
      <xdr:rowOff>0</xdr:rowOff>
    </xdr:from>
    <xdr:to>
      <xdr:col>23</xdr:col>
      <xdr:colOff>76200</xdr:colOff>
      <xdr:row>39</xdr:row>
      <xdr:rowOff>10887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V="1">
          <a:off x="18383250" y="23945850"/>
          <a:ext cx="647700" cy="10887"/>
        </a:xfrm>
        <a:prstGeom prst="straightConnector1">
          <a:avLst/>
        </a:prstGeom>
        <a:ln w="28575">
          <a:solidFill>
            <a:srgbClr val="FF0066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175804</xdr:colOff>
      <xdr:row>41</xdr:row>
      <xdr:rowOff>619128</xdr:rowOff>
    </xdr:from>
    <xdr:to>
      <xdr:col>25</xdr:col>
      <xdr:colOff>266700</xdr:colOff>
      <xdr:row>41</xdr:row>
      <xdr:rowOff>647700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>
          <a:off x="18406654" y="25746078"/>
          <a:ext cx="2129246" cy="28572"/>
        </a:xfrm>
        <a:prstGeom prst="straightConnector1">
          <a:avLst/>
        </a:prstGeom>
        <a:ln w="28575">
          <a:solidFill>
            <a:srgbClr val="FF0066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195943</xdr:colOff>
      <xdr:row>39</xdr:row>
      <xdr:rowOff>59870</xdr:rowOff>
    </xdr:from>
    <xdr:to>
      <xdr:col>23</xdr:col>
      <xdr:colOff>38100</xdr:colOff>
      <xdr:row>41</xdr:row>
      <xdr:rowOff>514349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8426793" y="24005720"/>
          <a:ext cx="566057" cy="1635579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25</xdr:col>
      <xdr:colOff>299358</xdr:colOff>
      <xdr:row>40</xdr:row>
      <xdr:rowOff>190500</xdr:rowOff>
    </xdr:from>
    <xdr:to>
      <xdr:col>25</xdr:col>
      <xdr:colOff>323850</xdr:colOff>
      <xdr:row>41</xdr:row>
      <xdr:rowOff>704850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>
          <a:off x="20568558" y="24955500"/>
          <a:ext cx="24492" cy="876300"/>
        </a:xfrm>
        <a:prstGeom prst="straightConnector1">
          <a:avLst/>
        </a:prstGeom>
        <a:ln w="28575">
          <a:solidFill>
            <a:srgbClr val="FF0066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612319</xdr:colOff>
      <xdr:row>40</xdr:row>
      <xdr:rowOff>272147</xdr:rowOff>
    </xdr:from>
    <xdr:to>
      <xdr:col>25</xdr:col>
      <xdr:colOff>163285</xdr:colOff>
      <xdr:row>41</xdr:row>
      <xdr:rowOff>514353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 rot="5400000">
          <a:off x="19335749" y="24544567"/>
          <a:ext cx="604156" cy="1589316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22</xdr:col>
      <xdr:colOff>152400</xdr:colOff>
      <xdr:row>32</xdr:row>
      <xdr:rowOff>304800</xdr:rowOff>
    </xdr:from>
    <xdr:to>
      <xdr:col>25</xdr:col>
      <xdr:colOff>133350</xdr:colOff>
      <xdr:row>33</xdr:row>
      <xdr:rowOff>704850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>
          <a:off x="18383250" y="20154900"/>
          <a:ext cx="2019300" cy="857250"/>
        </a:xfrm>
        <a:prstGeom prst="line">
          <a:avLst/>
        </a:prstGeom>
        <a:ln w="44450">
          <a:solidFill>
            <a:srgbClr val="FFFFCC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152400</xdr:colOff>
      <xdr:row>29</xdr:row>
      <xdr:rowOff>571502</xdr:rowOff>
    </xdr:from>
    <xdr:to>
      <xdr:col>23</xdr:col>
      <xdr:colOff>762000</xdr:colOff>
      <xdr:row>32</xdr:row>
      <xdr:rowOff>323850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/>
      </xdr:nvCxnSpPr>
      <xdr:spPr>
        <a:xfrm flipV="1">
          <a:off x="18383250" y="18421352"/>
          <a:ext cx="1333500" cy="1752598"/>
        </a:xfrm>
        <a:prstGeom prst="line">
          <a:avLst/>
        </a:prstGeom>
        <a:ln w="44450">
          <a:solidFill>
            <a:srgbClr val="FFFFCC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762000</xdr:colOff>
      <xdr:row>29</xdr:row>
      <xdr:rowOff>590550</xdr:rowOff>
    </xdr:from>
    <xdr:to>
      <xdr:col>25</xdr:col>
      <xdr:colOff>133350</xdr:colOff>
      <xdr:row>33</xdr:row>
      <xdr:rowOff>742950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>
        <a:xfrm>
          <a:off x="19716750" y="18440400"/>
          <a:ext cx="685800" cy="2609850"/>
        </a:xfrm>
        <a:prstGeom prst="line">
          <a:avLst/>
        </a:prstGeom>
        <a:ln w="44450">
          <a:solidFill>
            <a:srgbClr val="FFFFCC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152400</xdr:colOff>
      <xdr:row>11</xdr:row>
      <xdr:rowOff>73027</xdr:rowOff>
    </xdr:from>
    <xdr:to>
      <xdr:col>22</xdr:col>
      <xdr:colOff>276225</xdr:colOff>
      <xdr:row>13</xdr:row>
      <xdr:rowOff>108858</xdr:rowOff>
    </xdr:to>
    <xdr:sp macro="" textlink="">
      <xdr:nvSpPr>
        <xdr:cNvPr id="20" name="Cub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17125950" y="6397627"/>
          <a:ext cx="1381125" cy="1312181"/>
        </a:xfrm>
        <a:prstGeom prst="cube">
          <a:avLst/>
        </a:prstGeom>
        <a:solidFill>
          <a:srgbClr val="66FF99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22</xdr:col>
      <xdr:colOff>389731</xdr:colOff>
      <xdr:row>11</xdr:row>
      <xdr:rowOff>76994</xdr:rowOff>
    </xdr:from>
    <xdr:to>
      <xdr:col>22</xdr:col>
      <xdr:colOff>391319</xdr:colOff>
      <xdr:row>13</xdr:row>
      <xdr:rowOff>67469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CxnSpPr/>
      </xdr:nvCxnSpPr>
      <xdr:spPr>
        <a:xfrm rot="5400000">
          <a:off x="8148637" y="1109663"/>
          <a:ext cx="523875" cy="158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347899</xdr:colOff>
      <xdr:row>17</xdr:row>
      <xdr:rowOff>361950</xdr:rowOff>
    </xdr:from>
    <xdr:to>
      <xdr:col>25</xdr:col>
      <xdr:colOff>683537</xdr:colOff>
      <xdr:row>23</xdr:row>
      <xdr:rowOff>609600</xdr:rowOff>
    </xdr:to>
    <xdr:pic>
      <xdr:nvPicPr>
        <xdr:cNvPr id="17" name="Picture 3" descr="https://app.doublestruck.eu/content/K2_REAS/HTML/Q/QT218_files/image001.jp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4">
              <a:tint val="45000"/>
              <a:satMod val="400000"/>
            </a:schemeClr>
          </a:duotone>
        </a:blip>
        <a:srcRect r="43321" b="7976"/>
        <a:stretch>
          <a:fillRect/>
        </a:stretch>
      </xdr:blipFill>
      <xdr:spPr bwMode="auto">
        <a:xfrm>
          <a:off x="16940449" y="10820400"/>
          <a:ext cx="3631288" cy="3905250"/>
        </a:xfrm>
        <a:prstGeom prst="rect">
          <a:avLst/>
        </a:prstGeom>
        <a:noFill/>
      </xdr:spPr>
    </xdr:pic>
    <xdr:clientData/>
  </xdr:twoCellAnchor>
  <xdr:twoCellAnchor>
    <xdr:from>
      <xdr:col>22</xdr:col>
      <xdr:colOff>561982</xdr:colOff>
      <xdr:row>20</xdr:row>
      <xdr:rowOff>13613</xdr:rowOff>
    </xdr:from>
    <xdr:to>
      <xdr:col>23</xdr:col>
      <xdr:colOff>68045</xdr:colOff>
      <xdr:row>20</xdr:row>
      <xdr:rowOff>272146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14250768" y="7089327"/>
          <a:ext cx="227241" cy="258533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22</xdr:col>
      <xdr:colOff>114300</xdr:colOff>
      <xdr:row>39</xdr:row>
      <xdr:rowOff>0</xdr:rowOff>
    </xdr:from>
    <xdr:to>
      <xdr:col>22</xdr:col>
      <xdr:colOff>122464</xdr:colOff>
      <xdr:row>41</xdr:row>
      <xdr:rowOff>495300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CxnSpPr/>
      </xdr:nvCxnSpPr>
      <xdr:spPr>
        <a:xfrm flipH="1">
          <a:off x="18345150" y="23945850"/>
          <a:ext cx="8164" cy="1676400"/>
        </a:xfrm>
        <a:prstGeom prst="straightConnector1">
          <a:avLst/>
        </a:prstGeom>
        <a:ln w="28575">
          <a:solidFill>
            <a:srgbClr val="FF0066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585096</xdr:colOff>
      <xdr:row>0</xdr:row>
      <xdr:rowOff>190501</xdr:rowOff>
    </xdr:from>
    <xdr:to>
      <xdr:col>15</xdr:col>
      <xdr:colOff>88711</xdr:colOff>
      <xdr:row>2</xdr:row>
      <xdr:rowOff>1</xdr:rowOff>
    </xdr:to>
    <xdr:pic>
      <xdr:nvPicPr>
        <xdr:cNvPr id="23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6352"/>
        <a:stretch>
          <a:fillRect/>
        </a:stretch>
      </xdr:blipFill>
      <xdr:spPr bwMode="auto">
        <a:xfrm>
          <a:off x="8286739" y="190501"/>
          <a:ext cx="4402186" cy="843643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152065</xdr:colOff>
      <xdr:row>0</xdr:row>
      <xdr:rowOff>222477</xdr:rowOff>
    </xdr:from>
    <xdr:to>
      <xdr:col>18</xdr:col>
      <xdr:colOff>10293</xdr:colOff>
      <xdr:row>1</xdr:row>
      <xdr:rowOff>639535</xdr:rowOff>
    </xdr:to>
    <xdr:pic>
      <xdr:nvPicPr>
        <xdr:cNvPr id="24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2704" b="17610"/>
        <a:stretch>
          <a:fillRect/>
        </a:stretch>
      </xdr:blipFill>
      <xdr:spPr bwMode="auto">
        <a:xfrm>
          <a:off x="12752279" y="222477"/>
          <a:ext cx="1844871" cy="7708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61234</xdr:colOff>
      <xdr:row>0</xdr:row>
      <xdr:rowOff>29482</xdr:rowOff>
    </xdr:from>
    <xdr:to>
      <xdr:col>6</xdr:col>
      <xdr:colOff>378734</xdr:colOff>
      <xdr:row>2</xdr:row>
      <xdr:rowOff>4990</xdr:rowOff>
    </xdr:to>
    <xdr:pic>
      <xdr:nvPicPr>
        <xdr:cNvPr id="1026" name="Picture 2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3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30605" b="16726"/>
        <a:stretch>
          <a:fillRect/>
        </a:stretch>
      </xdr:blipFill>
      <xdr:spPr bwMode="auto">
        <a:xfrm>
          <a:off x="664484" y="29482"/>
          <a:ext cx="4558846" cy="99785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428625</xdr:colOff>
      <xdr:row>5</xdr:row>
      <xdr:rowOff>254000</xdr:rowOff>
    </xdr:from>
    <xdr:to>
      <xdr:col>7</xdr:col>
      <xdr:colOff>719148</xdr:colOff>
      <xdr:row>5</xdr:row>
      <xdr:rowOff>545873</xdr:rowOff>
    </xdr:to>
    <xdr:pic>
      <xdr:nvPicPr>
        <xdr:cNvPr id="26" name="Picture 25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9625" y="2460625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149678</xdr:colOff>
      <xdr:row>16</xdr:row>
      <xdr:rowOff>410307</xdr:rowOff>
    </xdr:from>
    <xdr:to>
      <xdr:col>19</xdr:col>
      <xdr:colOff>14654</xdr:colOff>
      <xdr:row>16</xdr:row>
      <xdr:rowOff>410307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13323486" y="9788769"/>
          <a:ext cx="399841" cy="0"/>
        </a:xfrm>
        <a:prstGeom prst="line">
          <a:avLst/>
        </a:prstGeom>
        <a:ln>
          <a:prstDash val="lg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199502</xdr:colOff>
      <xdr:row>16</xdr:row>
      <xdr:rowOff>408841</xdr:rowOff>
    </xdr:from>
    <xdr:to>
      <xdr:col>19</xdr:col>
      <xdr:colOff>599343</xdr:colOff>
      <xdr:row>16</xdr:row>
      <xdr:rowOff>408841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CxnSpPr/>
      </xdr:nvCxnSpPr>
      <xdr:spPr>
        <a:xfrm>
          <a:off x="13908175" y="9787303"/>
          <a:ext cx="399841" cy="0"/>
        </a:xfrm>
        <a:prstGeom prst="line">
          <a:avLst/>
        </a:prstGeom>
        <a:ln>
          <a:prstDash val="lg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310696</xdr:colOff>
      <xdr:row>37</xdr:row>
      <xdr:rowOff>256267</xdr:rowOff>
    </xdr:from>
    <xdr:to>
      <xdr:col>17</xdr:col>
      <xdr:colOff>601219</xdr:colOff>
      <xdr:row>37</xdr:row>
      <xdr:rowOff>548140</xdr:rowOff>
    </xdr:to>
    <xdr:pic>
      <xdr:nvPicPr>
        <xdr:cNvPr id="28" name="Picture 27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6232" y="22503946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342900</xdr:colOff>
      <xdr:row>7</xdr:row>
      <xdr:rowOff>419100</xdr:rowOff>
    </xdr:from>
    <xdr:to>
      <xdr:col>24</xdr:col>
      <xdr:colOff>19050</xdr:colOff>
      <xdr:row>9</xdr:row>
      <xdr:rowOff>247650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7945100" y="4286250"/>
          <a:ext cx="1905000" cy="1104900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559588</xdr:colOff>
      <xdr:row>0</xdr:row>
      <xdr:rowOff>47628</xdr:rowOff>
    </xdr:from>
    <xdr:to>
      <xdr:col>5</xdr:col>
      <xdr:colOff>202080</xdr:colOff>
      <xdr:row>1</xdr:row>
      <xdr:rowOff>369094</xdr:rowOff>
    </xdr:to>
    <xdr:pic>
      <xdr:nvPicPr>
        <xdr:cNvPr id="2" name="Picture 1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1446" b="25157"/>
        <a:stretch>
          <a:fillRect/>
        </a:stretch>
      </xdr:blipFill>
      <xdr:spPr bwMode="auto">
        <a:xfrm>
          <a:off x="559588" y="47628"/>
          <a:ext cx="3273898" cy="64293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607216</xdr:colOff>
      <xdr:row>0</xdr:row>
      <xdr:rowOff>154782</xdr:rowOff>
    </xdr:from>
    <xdr:to>
      <xdr:col>13</xdr:col>
      <xdr:colOff>798593</xdr:colOff>
      <xdr:row>2</xdr:row>
      <xdr:rowOff>23812</xdr:rowOff>
    </xdr:to>
    <xdr:pic>
      <xdr:nvPicPr>
        <xdr:cNvPr id="3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6352"/>
        <a:stretch>
          <a:fillRect/>
        </a:stretch>
      </xdr:blipFill>
      <xdr:spPr bwMode="auto">
        <a:xfrm>
          <a:off x="6346029" y="154782"/>
          <a:ext cx="3941845" cy="654843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845346</xdr:colOff>
      <xdr:row>0</xdr:row>
      <xdr:rowOff>166688</xdr:rowOff>
    </xdr:from>
    <xdr:to>
      <xdr:col>17</xdr:col>
      <xdr:colOff>58618</xdr:colOff>
      <xdr:row>1</xdr:row>
      <xdr:rowOff>452436</xdr:rowOff>
    </xdr:to>
    <xdr:pic>
      <xdr:nvPicPr>
        <xdr:cNvPr id="4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2704" b="17610"/>
        <a:stretch>
          <a:fillRect/>
        </a:stretch>
      </xdr:blipFill>
      <xdr:spPr bwMode="auto">
        <a:xfrm>
          <a:off x="10334627" y="166688"/>
          <a:ext cx="1868366" cy="607217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511969</xdr:colOff>
      <xdr:row>2</xdr:row>
      <xdr:rowOff>309562</xdr:rowOff>
    </xdr:from>
    <xdr:to>
      <xdr:col>19</xdr:col>
      <xdr:colOff>273844</xdr:colOff>
      <xdr:row>4</xdr:row>
      <xdr:rowOff>54323</xdr:rowOff>
    </xdr:to>
    <xdr:pic>
      <xdr:nvPicPr>
        <xdr:cNvPr id="5" name="Picture 5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875044" y="957262"/>
          <a:ext cx="1590675" cy="842517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214313</xdr:colOff>
      <xdr:row>2</xdr:row>
      <xdr:rowOff>135731</xdr:rowOff>
    </xdr:from>
    <xdr:to>
      <xdr:col>21</xdr:col>
      <xdr:colOff>301326</xdr:colOff>
      <xdr:row>4</xdr:row>
      <xdr:rowOff>100012</xdr:rowOff>
    </xdr:to>
    <xdr:pic>
      <xdr:nvPicPr>
        <xdr:cNvPr id="6" name="Picture 6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911263" y="935831"/>
          <a:ext cx="1306213" cy="973931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321471</xdr:colOff>
      <xdr:row>3</xdr:row>
      <xdr:rowOff>11906</xdr:rowOff>
    </xdr:from>
    <xdr:to>
      <xdr:col>25</xdr:col>
      <xdr:colOff>59533</xdr:colOff>
      <xdr:row>4</xdr:row>
      <xdr:rowOff>48000</xdr:rowOff>
    </xdr:to>
    <xdr:pic>
      <xdr:nvPicPr>
        <xdr:cNvPr id="7" name="Picture 7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732546" y="983456"/>
          <a:ext cx="2176462" cy="826668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557212</xdr:colOff>
      <xdr:row>3</xdr:row>
      <xdr:rowOff>628653</xdr:rowOff>
    </xdr:from>
    <xdr:to>
      <xdr:col>20</xdr:col>
      <xdr:colOff>197643</xdr:colOff>
      <xdr:row>5</xdr:row>
      <xdr:rowOff>344456</xdr:rowOff>
    </xdr:to>
    <xdr:pic>
      <xdr:nvPicPr>
        <xdr:cNvPr id="8" name="Picture 8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425362" y="1619253"/>
          <a:ext cx="2078831" cy="858803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271456</xdr:colOff>
      <xdr:row>3</xdr:row>
      <xdr:rowOff>616744</xdr:rowOff>
    </xdr:from>
    <xdr:to>
      <xdr:col>23</xdr:col>
      <xdr:colOff>200018</xdr:colOff>
      <xdr:row>5</xdr:row>
      <xdr:rowOff>344651</xdr:rowOff>
    </xdr:to>
    <xdr:pic>
      <xdr:nvPicPr>
        <xdr:cNvPr id="9" name="Picture 9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578006" y="1607344"/>
          <a:ext cx="1757362" cy="870907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554832</xdr:colOff>
      <xdr:row>4</xdr:row>
      <xdr:rowOff>309561</xdr:rowOff>
    </xdr:from>
    <xdr:to>
      <xdr:col>19</xdr:col>
      <xdr:colOff>459582</xdr:colOff>
      <xdr:row>6</xdr:row>
      <xdr:rowOff>289833</xdr:rowOff>
    </xdr:to>
    <xdr:pic>
      <xdr:nvPicPr>
        <xdr:cNvPr id="10" name="Picture 10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12422982" y="2119311"/>
          <a:ext cx="1733550" cy="932772"/>
        </a:xfrm>
        <a:prstGeom prst="rect">
          <a:avLst/>
        </a:prstGeom>
        <a:noFill/>
      </xdr:spPr>
    </xdr:pic>
    <xdr:clientData/>
  </xdr:twoCellAnchor>
  <xdr:twoCellAnchor>
    <xdr:from>
      <xdr:col>7</xdr:col>
      <xdr:colOff>247650</xdr:colOff>
      <xdr:row>21</xdr:row>
      <xdr:rowOff>38100</xdr:rowOff>
    </xdr:from>
    <xdr:to>
      <xdr:col>7</xdr:col>
      <xdr:colOff>621507</xdr:colOff>
      <xdr:row>21</xdr:row>
      <xdr:rowOff>42862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CxnSpPr/>
      </xdr:nvCxnSpPr>
      <xdr:spPr>
        <a:xfrm>
          <a:off x="5448300" y="10648950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133350</xdr:colOff>
      <xdr:row>25</xdr:row>
      <xdr:rowOff>57150</xdr:rowOff>
    </xdr:from>
    <xdr:to>
      <xdr:col>15</xdr:col>
      <xdr:colOff>507207</xdr:colOff>
      <xdr:row>25</xdr:row>
      <xdr:rowOff>61912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CxnSpPr/>
      </xdr:nvCxnSpPr>
      <xdr:spPr>
        <a:xfrm>
          <a:off x="11372850" y="12782550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152400</xdr:colOff>
      <xdr:row>21</xdr:row>
      <xdr:rowOff>76200</xdr:rowOff>
    </xdr:from>
    <xdr:to>
      <xdr:col>15</xdr:col>
      <xdr:colOff>526257</xdr:colOff>
      <xdr:row>21</xdr:row>
      <xdr:rowOff>80962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CxnSpPr/>
      </xdr:nvCxnSpPr>
      <xdr:spPr>
        <a:xfrm>
          <a:off x="11391900" y="10687050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228600</xdr:colOff>
      <xdr:row>25</xdr:row>
      <xdr:rowOff>57150</xdr:rowOff>
    </xdr:from>
    <xdr:to>
      <xdr:col>7</xdr:col>
      <xdr:colOff>602457</xdr:colOff>
      <xdr:row>25</xdr:row>
      <xdr:rowOff>61912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CxnSpPr/>
      </xdr:nvCxnSpPr>
      <xdr:spPr>
        <a:xfrm>
          <a:off x="5429250" y="12782550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76200</xdr:colOff>
      <xdr:row>40</xdr:row>
      <xdr:rowOff>752475</xdr:rowOff>
    </xdr:from>
    <xdr:to>
      <xdr:col>25</xdr:col>
      <xdr:colOff>254000</xdr:colOff>
      <xdr:row>40</xdr:row>
      <xdr:rowOff>779238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CxnSpPr/>
      </xdr:nvCxnSpPr>
      <xdr:spPr>
        <a:xfrm flipV="1">
          <a:off x="18459450" y="25250775"/>
          <a:ext cx="1625600" cy="26763"/>
        </a:xfrm>
        <a:prstGeom prst="straightConnector1">
          <a:avLst/>
        </a:prstGeom>
        <a:ln w="28575">
          <a:solidFill>
            <a:schemeClr val="bg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99604</xdr:colOff>
      <xdr:row>43</xdr:row>
      <xdr:rowOff>606425</xdr:rowOff>
    </xdr:from>
    <xdr:to>
      <xdr:col>23</xdr:col>
      <xdr:colOff>73025</xdr:colOff>
      <xdr:row>43</xdr:row>
      <xdr:rowOff>638178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CxnSpPr/>
      </xdr:nvCxnSpPr>
      <xdr:spPr>
        <a:xfrm flipV="1">
          <a:off x="18482854" y="26933525"/>
          <a:ext cx="697321" cy="31753"/>
        </a:xfrm>
        <a:prstGeom prst="straightConnector1">
          <a:avLst/>
        </a:prstGeom>
        <a:ln w="28575">
          <a:solidFill>
            <a:schemeClr val="bg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195943</xdr:colOff>
      <xdr:row>41</xdr:row>
      <xdr:rowOff>38552</xdr:rowOff>
    </xdr:from>
    <xdr:to>
      <xdr:col>23</xdr:col>
      <xdr:colOff>31297</xdr:colOff>
      <xdr:row>43</xdr:row>
      <xdr:rowOff>457200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8579193" y="25356002"/>
          <a:ext cx="559254" cy="1428298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25</xdr:col>
      <xdr:colOff>285750</xdr:colOff>
      <xdr:row>40</xdr:row>
      <xdr:rowOff>685803</xdr:rowOff>
    </xdr:from>
    <xdr:to>
      <xdr:col>25</xdr:col>
      <xdr:colOff>291192</xdr:colOff>
      <xdr:row>42</xdr:row>
      <xdr:rowOff>108860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CxnSpPr/>
      </xdr:nvCxnSpPr>
      <xdr:spPr>
        <a:xfrm>
          <a:off x="20116800" y="25184103"/>
          <a:ext cx="5442" cy="756557"/>
        </a:xfrm>
        <a:prstGeom prst="straightConnector1">
          <a:avLst/>
        </a:prstGeom>
        <a:ln w="28575">
          <a:solidFill>
            <a:schemeClr val="bg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57150</xdr:colOff>
      <xdr:row>40</xdr:row>
      <xdr:rowOff>762000</xdr:rowOff>
    </xdr:from>
    <xdr:to>
      <xdr:col>22</xdr:col>
      <xdr:colOff>76200</xdr:colOff>
      <xdr:row>43</xdr:row>
      <xdr:rowOff>438150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CxnSpPr/>
      </xdr:nvCxnSpPr>
      <xdr:spPr>
        <a:xfrm flipH="1">
          <a:off x="18440400" y="25260300"/>
          <a:ext cx="19050" cy="1504950"/>
        </a:xfrm>
        <a:prstGeom prst="straightConnector1">
          <a:avLst/>
        </a:prstGeom>
        <a:ln w="28575">
          <a:solidFill>
            <a:schemeClr val="bg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41</xdr:row>
      <xdr:rowOff>45130</xdr:rowOff>
    </xdr:from>
    <xdr:to>
      <xdr:col>25</xdr:col>
      <xdr:colOff>170771</xdr:colOff>
      <xdr:row>42</xdr:row>
      <xdr:rowOff>152627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 rot="5400000">
          <a:off x="19243562" y="25226168"/>
          <a:ext cx="621847" cy="894671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21</xdr:col>
      <xdr:colOff>394605</xdr:colOff>
      <xdr:row>5</xdr:row>
      <xdr:rowOff>590550</xdr:rowOff>
    </xdr:from>
    <xdr:to>
      <xdr:col>21</xdr:col>
      <xdr:colOff>400050</xdr:colOff>
      <xdr:row>9</xdr:row>
      <xdr:rowOff>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 flipH="1">
          <a:off x="18168255" y="2990850"/>
          <a:ext cx="5445" cy="2019300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431773</xdr:colOff>
      <xdr:row>28</xdr:row>
      <xdr:rowOff>381000</xdr:rowOff>
    </xdr:from>
    <xdr:to>
      <xdr:col>22</xdr:col>
      <xdr:colOff>438150</xdr:colOff>
      <xdr:row>30</xdr:row>
      <xdr:rowOff>287111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CxnSpPr/>
      </xdr:nvCxnSpPr>
      <xdr:spPr>
        <a:xfrm flipH="1">
          <a:off x="18815023" y="17183100"/>
          <a:ext cx="6377" cy="1353911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340178</xdr:colOff>
      <xdr:row>9</xdr:row>
      <xdr:rowOff>40822</xdr:rowOff>
    </xdr:from>
    <xdr:to>
      <xdr:col>25</xdr:col>
      <xdr:colOff>299357</xdr:colOff>
      <xdr:row>9</xdr:row>
      <xdr:rowOff>40823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 flipV="1">
          <a:off x="13818053" y="3031672"/>
          <a:ext cx="1997529" cy="1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421821</xdr:colOff>
      <xdr:row>30</xdr:row>
      <xdr:rowOff>574221</xdr:rowOff>
    </xdr:from>
    <xdr:to>
      <xdr:col>25</xdr:col>
      <xdr:colOff>527957</xdr:colOff>
      <xdr:row>30</xdr:row>
      <xdr:rowOff>574225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V="1">
          <a:off x="18805071" y="18824121"/>
          <a:ext cx="1553936" cy="4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525234</xdr:colOff>
      <xdr:row>28</xdr:row>
      <xdr:rowOff>38100</xdr:rowOff>
    </xdr:from>
    <xdr:to>
      <xdr:col>26</xdr:col>
      <xdr:colOff>361949</xdr:colOff>
      <xdr:row>30</xdr:row>
      <xdr:rowOff>457200</xdr:rowOff>
    </xdr:to>
    <xdr:sp macro="" textlink="">
      <xdr:nvSpPr>
        <xdr:cNvPr id="15" name="Cub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18908484" y="16840200"/>
          <a:ext cx="1894115" cy="1866900"/>
        </a:xfrm>
        <a:prstGeom prst="cub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25</xdr:col>
      <xdr:colOff>571500</xdr:colOff>
      <xdr:row>29</xdr:row>
      <xdr:rowOff>514350</xdr:rowOff>
    </xdr:from>
    <xdr:to>
      <xdr:col>26</xdr:col>
      <xdr:colOff>552450</xdr:colOff>
      <xdr:row>30</xdr:row>
      <xdr:rowOff>514350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/>
      </xdr:nvCxnSpPr>
      <xdr:spPr>
        <a:xfrm flipV="1">
          <a:off x="20402550" y="18135600"/>
          <a:ext cx="590550" cy="628650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333375</xdr:colOff>
      <xdr:row>33</xdr:row>
      <xdr:rowOff>47625</xdr:rowOff>
    </xdr:from>
    <xdr:to>
      <xdr:col>22</xdr:col>
      <xdr:colOff>587375</xdr:colOff>
      <xdr:row>34</xdr:row>
      <xdr:rowOff>174625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CxnSpPr/>
      </xdr:nvCxnSpPr>
      <xdr:spPr>
        <a:xfrm>
          <a:off x="14033500" y="10461625"/>
          <a:ext cx="857250" cy="428625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587375</xdr:colOff>
      <xdr:row>33</xdr:row>
      <xdr:rowOff>15875</xdr:rowOff>
    </xdr:from>
    <xdr:to>
      <xdr:col>24</xdr:col>
      <xdr:colOff>158750</xdr:colOff>
      <xdr:row>34</xdr:row>
      <xdr:rowOff>190500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CxnSpPr/>
      </xdr:nvCxnSpPr>
      <xdr:spPr>
        <a:xfrm flipH="1">
          <a:off x="14890750" y="10429875"/>
          <a:ext cx="714375" cy="476250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520245</xdr:colOff>
      <xdr:row>0</xdr:row>
      <xdr:rowOff>192312</xdr:rowOff>
    </xdr:from>
    <xdr:to>
      <xdr:col>15</xdr:col>
      <xdr:colOff>270408</xdr:colOff>
      <xdr:row>2</xdr:row>
      <xdr:rowOff>19049</xdr:rowOff>
    </xdr:to>
    <xdr:pic>
      <xdr:nvPicPr>
        <xdr:cNvPr id="20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2704" b="16352"/>
        <a:stretch>
          <a:fillRect/>
        </a:stretch>
      </xdr:blipFill>
      <xdr:spPr bwMode="auto">
        <a:xfrm>
          <a:off x="9321345" y="192312"/>
          <a:ext cx="4303113" cy="89353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317618</xdr:colOff>
      <xdr:row>0</xdr:row>
      <xdr:rowOff>203427</xdr:rowOff>
    </xdr:from>
    <xdr:to>
      <xdr:col>18</xdr:col>
      <xdr:colOff>666750</xdr:colOff>
      <xdr:row>1</xdr:row>
      <xdr:rowOff>684768</xdr:rowOff>
    </xdr:to>
    <xdr:pic>
      <xdr:nvPicPr>
        <xdr:cNvPr id="21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7610"/>
        <a:stretch>
          <a:fillRect/>
        </a:stretch>
      </xdr:blipFill>
      <xdr:spPr bwMode="auto">
        <a:xfrm>
          <a:off x="13671668" y="203427"/>
          <a:ext cx="2139832" cy="8432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161016</xdr:colOff>
      <xdr:row>0</xdr:row>
      <xdr:rowOff>174625</xdr:rowOff>
    </xdr:from>
    <xdr:to>
      <xdr:col>4</xdr:col>
      <xdr:colOff>1040676</xdr:colOff>
      <xdr:row>2</xdr:row>
      <xdr:rowOff>49893</xdr:rowOff>
    </xdr:to>
    <xdr:pic>
      <xdr:nvPicPr>
        <xdr:cNvPr id="22" name="Picture 1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0605" b="16014"/>
        <a:stretch>
          <a:fillRect/>
        </a:stretch>
      </xdr:blipFill>
      <xdr:spPr bwMode="auto">
        <a:xfrm>
          <a:off x="319766" y="174625"/>
          <a:ext cx="4356285" cy="923018"/>
        </a:xfrm>
        <a:prstGeom prst="rect">
          <a:avLst/>
        </a:prstGeom>
        <a:noFill/>
      </xdr:spPr>
    </xdr:pic>
    <xdr:clientData/>
  </xdr:twoCellAnchor>
  <xdr:twoCellAnchor>
    <xdr:from>
      <xdr:col>21</xdr:col>
      <xdr:colOff>476249</xdr:colOff>
      <xdr:row>5</xdr:row>
      <xdr:rowOff>565150</xdr:rowOff>
    </xdr:from>
    <xdr:to>
      <xdr:col>25</xdr:col>
      <xdr:colOff>266700</xdr:colOff>
      <xdr:row>8</xdr:row>
      <xdr:rowOff>612775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>
          <a:off x="18249899" y="2965450"/>
          <a:ext cx="1847851" cy="2028825"/>
        </a:xfrm>
        <a:prstGeom prst="triangle">
          <a:avLst>
            <a:gd name="adj" fmla="val 50000"/>
          </a:avLst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21</xdr:col>
      <xdr:colOff>301625</xdr:colOff>
      <xdr:row>33</xdr:row>
      <xdr:rowOff>0</xdr:rowOff>
    </xdr:from>
    <xdr:to>
      <xdr:col>25</xdr:col>
      <xdr:colOff>79375</xdr:colOff>
      <xdr:row>34</xdr:row>
      <xdr:rowOff>238125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>
        <a:xfrm>
          <a:off x="14001750" y="10414000"/>
          <a:ext cx="1809750" cy="539750"/>
        </a:xfrm>
        <a:prstGeom prst="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20</xdr:col>
      <xdr:colOff>219074</xdr:colOff>
      <xdr:row>15</xdr:row>
      <xdr:rowOff>107950</xdr:rowOff>
    </xdr:from>
    <xdr:to>
      <xdr:col>31</xdr:col>
      <xdr:colOff>304800</xdr:colOff>
      <xdr:row>17</xdr:row>
      <xdr:rowOff>666750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/>
      </xdr:nvGrpSpPr>
      <xdr:grpSpPr>
        <a:xfrm>
          <a:off x="19904074" y="9201150"/>
          <a:ext cx="7426326" cy="1879600"/>
          <a:chOff x="14059958" y="5090583"/>
          <a:chExt cx="4921250" cy="1231234"/>
        </a:xfrm>
      </xdr:grpSpPr>
      <xdr:pic>
        <xdr:nvPicPr>
          <xdr:cNvPr id="2049" name="Picture 1">
            <a:extLst>
              <a:ext uri="{FF2B5EF4-FFF2-40B4-BE49-F238E27FC236}">
                <a16:creationId xmlns:a16="http://schemas.microsoft.com/office/drawing/2014/main" id="{00000000-0008-0000-0500-0000010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l="50246" t="40786" r="28202" b="49367"/>
          <a:stretch>
            <a:fillRect/>
          </a:stretch>
        </xdr:blipFill>
        <xdr:spPr bwMode="auto">
          <a:xfrm>
            <a:off x="14059958" y="5090583"/>
            <a:ext cx="4921250" cy="123123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4" name="Picture 1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/>
          <a:srcRect l="59907" t="44166" r="37166" b="50690"/>
          <a:stretch/>
        </xdr:blipFill>
        <xdr:spPr bwMode="auto">
          <a:xfrm>
            <a:off x="16133536" y="5491239"/>
            <a:ext cx="804334" cy="663086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 editAs="oneCell">
    <xdr:from>
      <xdr:col>7</xdr:col>
      <xdr:colOff>495300</xdr:colOff>
      <xdr:row>17</xdr:row>
      <xdr:rowOff>247650</xdr:rowOff>
    </xdr:from>
    <xdr:to>
      <xdr:col>7</xdr:col>
      <xdr:colOff>785823</xdr:colOff>
      <xdr:row>17</xdr:row>
      <xdr:rowOff>539523</xdr:rowOff>
    </xdr:to>
    <xdr:pic>
      <xdr:nvPicPr>
        <xdr:cNvPr id="25" name="Picture 24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103060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647700</xdr:colOff>
      <xdr:row>21</xdr:row>
      <xdr:rowOff>171450</xdr:rowOff>
    </xdr:from>
    <xdr:to>
      <xdr:col>8</xdr:col>
      <xdr:colOff>938223</xdr:colOff>
      <xdr:row>21</xdr:row>
      <xdr:rowOff>463323</xdr:rowOff>
    </xdr:to>
    <xdr:pic>
      <xdr:nvPicPr>
        <xdr:cNvPr id="26" name="Picture 25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126682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419100</xdr:colOff>
      <xdr:row>34</xdr:row>
      <xdr:rowOff>228600</xdr:rowOff>
    </xdr:from>
    <xdr:to>
      <xdr:col>7</xdr:col>
      <xdr:colOff>709623</xdr:colOff>
      <xdr:row>34</xdr:row>
      <xdr:rowOff>520473</xdr:rowOff>
    </xdr:to>
    <xdr:pic>
      <xdr:nvPicPr>
        <xdr:cNvPr id="27" name="Picture 26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210502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457200</xdr:colOff>
      <xdr:row>43</xdr:row>
      <xdr:rowOff>228600</xdr:rowOff>
    </xdr:from>
    <xdr:to>
      <xdr:col>7</xdr:col>
      <xdr:colOff>747723</xdr:colOff>
      <xdr:row>43</xdr:row>
      <xdr:rowOff>520473</xdr:rowOff>
    </xdr:to>
    <xdr:pic>
      <xdr:nvPicPr>
        <xdr:cNvPr id="28" name="Picture 27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65747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704850</xdr:colOff>
      <xdr:row>22</xdr:row>
      <xdr:rowOff>323850</xdr:rowOff>
    </xdr:from>
    <xdr:to>
      <xdr:col>17</xdr:col>
      <xdr:colOff>214323</xdr:colOff>
      <xdr:row>22</xdr:row>
      <xdr:rowOff>615723</xdr:rowOff>
    </xdr:to>
    <xdr:pic>
      <xdr:nvPicPr>
        <xdr:cNvPr id="30" name="Picture 29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6600" y="135064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361950</xdr:colOff>
      <xdr:row>26</xdr:row>
      <xdr:rowOff>57150</xdr:rowOff>
    </xdr:from>
    <xdr:to>
      <xdr:col>19</xdr:col>
      <xdr:colOff>1009650</xdr:colOff>
      <xdr:row>26</xdr:row>
      <xdr:rowOff>57150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CxnSpPr/>
      </xdr:nvCxnSpPr>
      <xdr:spPr>
        <a:xfrm>
          <a:off x="16192500" y="15735300"/>
          <a:ext cx="647700" cy="0"/>
        </a:xfrm>
        <a:prstGeom prst="line">
          <a:avLst/>
        </a:prstGeom>
        <a:ln w="762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19050</xdr:colOff>
      <xdr:row>17</xdr:row>
      <xdr:rowOff>285750</xdr:rowOff>
    </xdr:from>
    <xdr:to>
      <xdr:col>17</xdr:col>
      <xdr:colOff>309573</xdr:colOff>
      <xdr:row>17</xdr:row>
      <xdr:rowOff>577623</xdr:rowOff>
    </xdr:to>
    <xdr:pic>
      <xdr:nvPicPr>
        <xdr:cNvPr id="31" name="Picture 30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1850" y="103441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266700</xdr:colOff>
      <xdr:row>6</xdr:row>
      <xdr:rowOff>323850</xdr:rowOff>
    </xdr:from>
    <xdr:to>
      <xdr:col>24</xdr:col>
      <xdr:colOff>19050</xdr:colOff>
      <xdr:row>9</xdr:row>
      <xdr:rowOff>266700</xdr:rowOff>
    </xdr:to>
    <xdr:sp macro="" textlink="">
      <xdr:nvSpPr>
        <xdr:cNvPr id="10" name="Flowchart: Manual Operation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7373600" y="3409950"/>
          <a:ext cx="2133600" cy="148590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0 h 10000"/>
            <a:gd name="connsiteX2" fmla="*/ 8000 w 10000"/>
            <a:gd name="connsiteY2" fmla="*/ 10000 h 10000"/>
            <a:gd name="connsiteX3" fmla="*/ 2000 w 10000"/>
            <a:gd name="connsiteY3" fmla="*/ 10000 h 10000"/>
            <a:gd name="connsiteX4" fmla="*/ 0 w 10000"/>
            <a:gd name="connsiteY4" fmla="*/ 0 h 10000"/>
            <a:gd name="connsiteX0" fmla="*/ 0 w 10049"/>
            <a:gd name="connsiteY0" fmla="*/ 0 h 10000"/>
            <a:gd name="connsiteX1" fmla="*/ 10000 w 10049"/>
            <a:gd name="connsiteY1" fmla="*/ 0 h 10000"/>
            <a:gd name="connsiteX2" fmla="*/ 10049 w 10049"/>
            <a:gd name="connsiteY2" fmla="*/ 10000 h 10000"/>
            <a:gd name="connsiteX3" fmla="*/ 2000 w 10049"/>
            <a:gd name="connsiteY3" fmla="*/ 10000 h 10000"/>
            <a:gd name="connsiteX4" fmla="*/ 0 w 10049"/>
            <a:gd name="connsiteY4" fmla="*/ 0 h 10000"/>
            <a:gd name="connsiteX0" fmla="*/ 0 w 10000"/>
            <a:gd name="connsiteY0" fmla="*/ 0 h 10310"/>
            <a:gd name="connsiteX1" fmla="*/ 10000 w 10000"/>
            <a:gd name="connsiteY1" fmla="*/ 0 h 10310"/>
            <a:gd name="connsiteX2" fmla="*/ 9833 w 10000"/>
            <a:gd name="connsiteY2" fmla="*/ 10310 h 10310"/>
            <a:gd name="connsiteX3" fmla="*/ 2000 w 10000"/>
            <a:gd name="connsiteY3" fmla="*/ 10000 h 10310"/>
            <a:gd name="connsiteX4" fmla="*/ 0 w 10000"/>
            <a:gd name="connsiteY4" fmla="*/ 0 h 10310"/>
            <a:gd name="connsiteX0" fmla="*/ 0 w 9833"/>
            <a:gd name="connsiteY0" fmla="*/ 0 h 10310"/>
            <a:gd name="connsiteX1" fmla="*/ 9784 w 9833"/>
            <a:gd name="connsiteY1" fmla="*/ 0 h 10310"/>
            <a:gd name="connsiteX2" fmla="*/ 9833 w 9833"/>
            <a:gd name="connsiteY2" fmla="*/ 10310 h 10310"/>
            <a:gd name="connsiteX3" fmla="*/ 2000 w 9833"/>
            <a:gd name="connsiteY3" fmla="*/ 10000 h 10310"/>
            <a:gd name="connsiteX4" fmla="*/ 0 w 9833"/>
            <a:gd name="connsiteY4" fmla="*/ 0 h 10310"/>
            <a:gd name="connsiteX0" fmla="*/ 0 w 9951"/>
            <a:gd name="connsiteY0" fmla="*/ 0 h 9699"/>
            <a:gd name="connsiteX1" fmla="*/ 9950 w 9951"/>
            <a:gd name="connsiteY1" fmla="*/ 0 h 9699"/>
            <a:gd name="connsiteX2" fmla="*/ 9890 w 9951"/>
            <a:gd name="connsiteY2" fmla="*/ 9699 h 9699"/>
            <a:gd name="connsiteX3" fmla="*/ 2034 w 9951"/>
            <a:gd name="connsiteY3" fmla="*/ 9699 h 9699"/>
            <a:gd name="connsiteX4" fmla="*/ 0 w 9951"/>
            <a:gd name="connsiteY4" fmla="*/ 0 h 9699"/>
            <a:gd name="connsiteX0" fmla="*/ 0 w 10000"/>
            <a:gd name="connsiteY0" fmla="*/ 0 h 10000"/>
            <a:gd name="connsiteX1" fmla="*/ 9999 w 10000"/>
            <a:gd name="connsiteY1" fmla="*/ 0 h 10000"/>
            <a:gd name="connsiteX2" fmla="*/ 9939 w 10000"/>
            <a:gd name="connsiteY2" fmla="*/ 10000 h 10000"/>
            <a:gd name="connsiteX3" fmla="*/ 3026 w 10000"/>
            <a:gd name="connsiteY3" fmla="*/ 10000 h 10000"/>
            <a:gd name="connsiteX4" fmla="*/ 0 w 10000"/>
            <a:gd name="connsiteY4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0" h="10000">
              <a:moveTo>
                <a:pt x="0" y="0"/>
              </a:moveTo>
              <a:lnTo>
                <a:pt x="9999" y="0"/>
              </a:lnTo>
              <a:cubicBezTo>
                <a:pt x="10015" y="3333"/>
                <a:pt x="9923" y="6667"/>
                <a:pt x="9939" y="10000"/>
              </a:cubicBezTo>
              <a:lnTo>
                <a:pt x="3026" y="10000"/>
              </a:lnTo>
              <a:lnTo>
                <a:pt x="0" y="0"/>
              </a:lnTo>
              <a:close/>
            </a:path>
          </a:pathLst>
        </a:custGeom>
        <a:solidFill>
          <a:srgbClr val="FFFF00"/>
        </a:solidFill>
        <a:ln w="28575">
          <a:solidFill>
            <a:srgbClr val="FF0066"/>
          </a:solidFill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21</xdr:col>
      <xdr:colOff>95250</xdr:colOff>
      <xdr:row>6</xdr:row>
      <xdr:rowOff>285750</xdr:rowOff>
    </xdr:from>
    <xdr:to>
      <xdr:col>21</xdr:col>
      <xdr:colOff>114300</xdr:colOff>
      <xdr:row>9</xdr:row>
      <xdr:rowOff>266700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>
          <a:off x="17811750" y="3371850"/>
          <a:ext cx="19050" cy="1524000"/>
        </a:xfrm>
        <a:prstGeom prst="straightConnector1">
          <a:avLst/>
        </a:prstGeom>
        <a:ln w="3810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597796</xdr:colOff>
      <xdr:row>0</xdr:row>
      <xdr:rowOff>202293</xdr:rowOff>
    </xdr:from>
    <xdr:to>
      <xdr:col>17</xdr:col>
      <xdr:colOff>332952</xdr:colOff>
      <xdr:row>2</xdr:row>
      <xdr:rowOff>76200</xdr:rowOff>
    </xdr:to>
    <xdr:pic>
      <xdr:nvPicPr>
        <xdr:cNvPr id="17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2704" b="16352"/>
        <a:stretch>
          <a:fillRect/>
        </a:stretch>
      </xdr:blipFill>
      <xdr:spPr bwMode="auto">
        <a:xfrm>
          <a:off x="8694046" y="202293"/>
          <a:ext cx="5240606" cy="959757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453235</xdr:colOff>
      <xdr:row>0</xdr:row>
      <xdr:rowOff>181656</xdr:rowOff>
    </xdr:from>
    <xdr:to>
      <xdr:col>19</xdr:col>
      <xdr:colOff>460602</xdr:colOff>
      <xdr:row>2</xdr:row>
      <xdr:rowOff>38100</xdr:rowOff>
    </xdr:to>
    <xdr:pic>
      <xdr:nvPicPr>
        <xdr:cNvPr id="18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7610"/>
        <a:stretch>
          <a:fillRect/>
        </a:stretch>
      </xdr:blipFill>
      <xdr:spPr bwMode="auto">
        <a:xfrm>
          <a:off x="14054935" y="181656"/>
          <a:ext cx="2236217" cy="9422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166009</xdr:colOff>
      <xdr:row>0</xdr:row>
      <xdr:rowOff>140606</xdr:rowOff>
    </xdr:from>
    <xdr:to>
      <xdr:col>6</xdr:col>
      <xdr:colOff>521358</xdr:colOff>
      <xdr:row>1</xdr:row>
      <xdr:rowOff>704849</xdr:rowOff>
    </xdr:to>
    <xdr:pic>
      <xdr:nvPicPr>
        <xdr:cNvPr id="19" name="Picture 2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0605" b="16726"/>
        <a:stretch>
          <a:fillRect/>
        </a:stretch>
      </xdr:blipFill>
      <xdr:spPr bwMode="auto">
        <a:xfrm>
          <a:off x="404134" y="140606"/>
          <a:ext cx="4816224" cy="913493"/>
        </a:xfrm>
        <a:prstGeom prst="rect">
          <a:avLst/>
        </a:prstGeom>
        <a:noFill/>
      </xdr:spPr>
    </xdr:pic>
    <xdr:clientData/>
  </xdr:twoCellAnchor>
  <xdr:twoCellAnchor>
    <xdr:from>
      <xdr:col>21</xdr:col>
      <xdr:colOff>47624</xdr:colOff>
      <xdr:row>30</xdr:row>
      <xdr:rowOff>333375</xdr:rowOff>
    </xdr:from>
    <xdr:to>
      <xdr:col>26</xdr:col>
      <xdr:colOff>31749</xdr:colOff>
      <xdr:row>34</xdr:row>
      <xdr:rowOff>238125</xdr:rowOff>
    </xdr:to>
    <xdr:sp macro="" textlink="">
      <xdr:nvSpPr>
        <xdr:cNvPr id="20" name="Hexagon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17668874" y="18208625"/>
          <a:ext cx="2619375" cy="2301875"/>
        </a:xfrm>
        <a:prstGeom prst="hexagon">
          <a:avLst/>
        </a:prstGeom>
        <a:ln w="28575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7</xdr:col>
      <xdr:colOff>732519</xdr:colOff>
      <xdr:row>29</xdr:row>
      <xdr:rowOff>265340</xdr:rowOff>
    </xdr:from>
    <xdr:to>
      <xdr:col>8</xdr:col>
      <xdr:colOff>34018</xdr:colOff>
      <xdr:row>29</xdr:row>
      <xdr:rowOff>360590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5998483" y="16417019"/>
          <a:ext cx="90714" cy="95250"/>
        </a:xfrm>
        <a:prstGeom prst="ellips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7</xdr:col>
      <xdr:colOff>739776</xdr:colOff>
      <xdr:row>29</xdr:row>
      <xdr:rowOff>431349</xdr:rowOff>
    </xdr:from>
    <xdr:to>
      <xdr:col>8</xdr:col>
      <xdr:colOff>41275</xdr:colOff>
      <xdr:row>29</xdr:row>
      <xdr:rowOff>526599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6005740" y="16583028"/>
          <a:ext cx="90714" cy="95250"/>
        </a:xfrm>
        <a:prstGeom prst="ellips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8</xdr:col>
      <xdr:colOff>66675</xdr:colOff>
      <xdr:row>17</xdr:row>
      <xdr:rowOff>298450</xdr:rowOff>
    </xdr:from>
    <xdr:to>
      <xdr:col>8</xdr:col>
      <xdr:colOff>168274</xdr:colOff>
      <xdr:row>17</xdr:row>
      <xdr:rowOff>393700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6143625" y="9671050"/>
          <a:ext cx="101599" cy="95250"/>
        </a:xfrm>
        <a:prstGeom prst="ellips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8</xdr:col>
      <xdr:colOff>79375</xdr:colOff>
      <xdr:row>17</xdr:row>
      <xdr:rowOff>450850</xdr:rowOff>
    </xdr:from>
    <xdr:to>
      <xdr:col>8</xdr:col>
      <xdr:colOff>171449</xdr:colOff>
      <xdr:row>17</xdr:row>
      <xdr:rowOff>546100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6156325" y="9823450"/>
          <a:ext cx="92074" cy="95250"/>
        </a:xfrm>
        <a:prstGeom prst="ellips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 editAs="oneCell">
    <xdr:from>
      <xdr:col>8</xdr:col>
      <xdr:colOff>68730</xdr:colOff>
      <xdr:row>42</xdr:row>
      <xdr:rowOff>437280</xdr:rowOff>
    </xdr:from>
    <xdr:to>
      <xdr:col>8</xdr:col>
      <xdr:colOff>172359</xdr:colOff>
      <xdr:row>42</xdr:row>
      <xdr:rowOff>589189</xdr:rowOff>
    </xdr:to>
    <xdr:pic>
      <xdr:nvPicPr>
        <xdr:cNvPr id="13" name="Picture 12" descr="https://upload.wikimedia.org/wikipedia/commons/5/5c/Comma.png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09" t="66718" r="38811" b="8810"/>
        <a:stretch/>
      </xdr:blipFill>
      <xdr:spPr bwMode="auto">
        <a:xfrm>
          <a:off x="6717180" y="25373730"/>
          <a:ext cx="103629" cy="151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490187</xdr:colOff>
      <xdr:row>5</xdr:row>
      <xdr:rowOff>272142</xdr:rowOff>
    </xdr:from>
    <xdr:to>
      <xdr:col>7</xdr:col>
      <xdr:colOff>780710</xdr:colOff>
      <xdr:row>5</xdr:row>
      <xdr:rowOff>564015</xdr:rowOff>
    </xdr:to>
    <xdr:pic>
      <xdr:nvPicPr>
        <xdr:cNvPr id="14" name="Picture 13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6151" y="2503713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424873</xdr:colOff>
      <xdr:row>37</xdr:row>
      <xdr:rowOff>274863</xdr:rowOff>
    </xdr:from>
    <xdr:to>
      <xdr:col>7</xdr:col>
      <xdr:colOff>715396</xdr:colOff>
      <xdr:row>37</xdr:row>
      <xdr:rowOff>566736</xdr:rowOff>
    </xdr:to>
    <xdr:pic>
      <xdr:nvPicPr>
        <xdr:cNvPr id="15" name="Picture 14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0837" y="21066577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966436</xdr:colOff>
      <xdr:row>13</xdr:row>
      <xdr:rowOff>272141</xdr:rowOff>
    </xdr:from>
    <xdr:to>
      <xdr:col>17</xdr:col>
      <xdr:colOff>1256959</xdr:colOff>
      <xdr:row>13</xdr:row>
      <xdr:rowOff>564014</xdr:rowOff>
    </xdr:to>
    <xdr:pic>
      <xdr:nvPicPr>
        <xdr:cNvPr id="22" name="Picture 21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972" y="718457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23"/>
  <sheetViews>
    <sheetView zoomScale="90" zoomScaleNormal="90" workbookViewId="0">
      <selection activeCell="G9" sqref="G9"/>
    </sheetView>
  </sheetViews>
  <sheetFormatPr baseColWidth="10" defaultColWidth="9.1640625" defaultRowHeight="15"/>
  <cols>
    <col min="1" max="13" width="9.1640625" style="162"/>
    <col min="14" max="14" width="5.5" style="162" customWidth="1"/>
    <col min="15" max="15" width="9.1640625" style="162" hidden="1" customWidth="1"/>
    <col min="16" max="16384" width="9.1640625" style="162"/>
  </cols>
  <sheetData>
    <row r="1" spans="2:15" ht="50.25" customHeight="1"/>
    <row r="2" spans="2:15" ht="18" customHeight="1">
      <c r="B2" s="165" t="s">
        <v>147</v>
      </c>
      <c r="C2" s="163"/>
      <c r="D2" s="163"/>
      <c r="E2" s="163"/>
      <c r="F2" s="163"/>
      <c r="G2" s="163"/>
      <c r="H2" s="163"/>
      <c r="I2" s="163"/>
      <c r="J2" s="163"/>
      <c r="K2" s="163"/>
      <c r="L2" s="164"/>
      <c r="M2" s="164"/>
      <c r="N2" s="166"/>
      <c r="O2" s="166"/>
    </row>
    <row r="3" spans="2:15" ht="16">
      <c r="B3" s="165"/>
      <c r="C3" s="163"/>
      <c r="D3" s="163"/>
      <c r="E3" s="163"/>
      <c r="F3" s="163"/>
      <c r="G3" s="163"/>
      <c r="H3" s="163"/>
      <c r="I3" s="163"/>
      <c r="J3" s="163"/>
      <c r="K3" s="163"/>
      <c r="L3" s="164"/>
      <c r="M3" s="164"/>
      <c r="N3" s="166"/>
      <c r="O3" s="166"/>
    </row>
    <row r="4" spans="2:15" ht="16">
      <c r="B4" s="165"/>
      <c r="C4" s="163"/>
      <c r="D4" s="163"/>
      <c r="E4" s="163"/>
      <c r="F4" s="163"/>
      <c r="G4" s="163"/>
      <c r="H4" s="163"/>
      <c r="I4" s="163"/>
      <c r="J4" s="163"/>
      <c r="K4" s="163"/>
      <c r="L4" s="164"/>
      <c r="M4" s="164"/>
      <c r="N4" s="166"/>
      <c r="O4" s="166"/>
    </row>
    <row r="5" spans="2:15" ht="16">
      <c r="B5" s="165"/>
      <c r="C5" s="163"/>
      <c r="D5" s="163"/>
      <c r="E5" s="163"/>
      <c r="F5" s="163"/>
      <c r="G5" s="163"/>
      <c r="H5" s="163"/>
      <c r="I5" s="163"/>
      <c r="J5" s="163"/>
      <c r="K5" s="163"/>
      <c r="L5" s="164"/>
      <c r="M5" s="164"/>
      <c r="N5" s="166"/>
      <c r="O5" s="166"/>
    </row>
    <row r="6" spans="2:15" ht="16">
      <c r="B6" s="165"/>
      <c r="C6" s="163"/>
      <c r="D6" s="163"/>
      <c r="E6" s="163"/>
      <c r="F6" s="163"/>
      <c r="G6" s="163"/>
      <c r="H6" s="163"/>
      <c r="I6" s="163"/>
      <c r="J6" s="163"/>
      <c r="K6" s="163"/>
      <c r="L6" s="164"/>
      <c r="M6" s="164"/>
      <c r="N6" s="166"/>
      <c r="O6" s="166"/>
    </row>
    <row r="7" spans="2:15" ht="16">
      <c r="B7" s="163" t="s">
        <v>143</v>
      </c>
      <c r="C7" s="163"/>
      <c r="D7" s="163"/>
      <c r="E7" s="163"/>
      <c r="F7" s="163"/>
      <c r="G7" s="163"/>
      <c r="H7" s="163"/>
      <c r="I7" s="163"/>
      <c r="J7" s="163"/>
      <c r="K7" s="163"/>
      <c r="L7" s="164"/>
      <c r="M7" s="164"/>
      <c r="N7" s="166"/>
      <c r="O7" s="166"/>
    </row>
    <row r="8" spans="2:15" ht="16">
      <c r="B8" s="163" t="s">
        <v>267</v>
      </c>
      <c r="C8" s="163"/>
      <c r="D8" s="163"/>
      <c r="E8" s="163"/>
      <c r="F8" s="163"/>
      <c r="G8" s="163"/>
      <c r="H8" s="163"/>
      <c r="I8" s="163"/>
      <c r="J8" s="163"/>
      <c r="K8" s="163"/>
      <c r="L8" s="164"/>
      <c r="M8" s="164"/>
      <c r="N8" s="166"/>
      <c r="O8" s="166"/>
    </row>
    <row r="9" spans="2:15" ht="16">
      <c r="B9" s="163" t="s">
        <v>146</v>
      </c>
      <c r="C9" s="163"/>
      <c r="D9" s="163"/>
      <c r="E9" s="163"/>
      <c r="F9" s="163"/>
      <c r="G9" s="163"/>
      <c r="H9" s="163"/>
      <c r="I9" s="163"/>
      <c r="J9" s="163"/>
      <c r="K9" s="163"/>
      <c r="L9" s="164"/>
      <c r="M9" s="164"/>
      <c r="N9" s="166"/>
      <c r="O9" s="166"/>
    </row>
    <row r="10" spans="2:15" ht="16">
      <c r="B10" s="163" t="s">
        <v>268</v>
      </c>
      <c r="C10" s="163"/>
      <c r="D10" s="163"/>
      <c r="E10" s="163"/>
      <c r="F10" s="163"/>
      <c r="G10" s="163"/>
      <c r="H10" s="163"/>
      <c r="I10" s="163"/>
      <c r="J10" s="163"/>
      <c r="K10" s="163"/>
      <c r="L10" s="164"/>
      <c r="M10" s="164"/>
      <c r="N10" s="166"/>
      <c r="O10" s="166"/>
    </row>
    <row r="11" spans="2:15" ht="16"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4"/>
      <c r="M11" s="164"/>
      <c r="N11" s="166"/>
      <c r="O11" s="166"/>
    </row>
    <row r="12" spans="2:15" ht="16"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4"/>
      <c r="M12" s="164"/>
      <c r="N12" s="166"/>
      <c r="O12" s="166"/>
    </row>
    <row r="13" spans="2:15" ht="16"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4"/>
      <c r="M13" s="164"/>
      <c r="N13" s="166"/>
      <c r="O13" s="166"/>
    </row>
    <row r="14" spans="2:15" ht="16"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4"/>
      <c r="M14" s="164"/>
      <c r="N14" s="166"/>
      <c r="O14" s="166"/>
    </row>
    <row r="15" spans="2:15" ht="16"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4"/>
      <c r="M15" s="164"/>
      <c r="N15" s="166"/>
      <c r="O15" s="166"/>
    </row>
    <row r="16" spans="2:15" ht="16"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4"/>
      <c r="M16" s="164"/>
      <c r="N16" s="166"/>
      <c r="O16" s="166"/>
    </row>
    <row r="17" spans="2:15" ht="16"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4"/>
      <c r="M17" s="164"/>
      <c r="N17" s="166"/>
      <c r="O17" s="166"/>
    </row>
    <row r="18" spans="2:15" ht="16">
      <c r="B18" s="164" t="s">
        <v>145</v>
      </c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6"/>
      <c r="O18" s="166"/>
    </row>
    <row r="19" spans="2:15" ht="16">
      <c r="B19" s="164" t="s">
        <v>269</v>
      </c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6"/>
      <c r="O19" s="166"/>
    </row>
    <row r="20" spans="2:15" ht="16">
      <c r="B20" s="164" t="s">
        <v>144</v>
      </c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6"/>
      <c r="O20" s="166"/>
    </row>
    <row r="21" spans="2:15" ht="16"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6"/>
      <c r="O21" s="166"/>
    </row>
    <row r="22" spans="2:15" ht="16"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</row>
    <row r="23" spans="2:15" ht="16">
      <c r="B23" s="166" t="s">
        <v>270</v>
      </c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Y55"/>
  <sheetViews>
    <sheetView tabSelected="1" zoomScale="60" zoomScaleNormal="60" workbookViewId="0">
      <pane ySplit="2" topLeftCell="A3" activePane="bottomLeft" state="frozen"/>
      <selection activeCell="B1" sqref="B1"/>
      <selection pane="bottomLeft" activeCell="G6" sqref="G6:H6"/>
    </sheetView>
  </sheetViews>
  <sheetFormatPr baseColWidth="10" defaultColWidth="9.1640625" defaultRowHeight="25.5" customHeight="1"/>
  <cols>
    <col min="1" max="1" width="4.33203125" style="1" customWidth="1"/>
    <col min="2" max="2" width="13.5" style="1" bestFit="1" customWidth="1"/>
    <col min="3" max="3" width="10" style="1" customWidth="1"/>
    <col min="4" max="4" width="13.6640625" style="1" bestFit="1" customWidth="1"/>
    <col min="5" max="5" width="10.1640625" style="1" bestFit="1" customWidth="1"/>
    <col min="6" max="6" width="13.33203125" style="1" customWidth="1"/>
    <col min="7" max="7" width="10" style="2" customWidth="1"/>
    <col min="8" max="8" width="9.1640625" style="2"/>
    <col min="9" max="9" width="9.1640625" style="1"/>
    <col min="10" max="10" width="13.5" style="1" bestFit="1" customWidth="1"/>
    <col min="11" max="11" width="10" style="1" customWidth="1"/>
    <col min="12" max="12" width="13.6640625" style="1" bestFit="1" customWidth="1"/>
    <col min="13" max="14" width="11.5" style="1" bestFit="1" customWidth="1"/>
    <col min="15" max="16" width="8" style="11" customWidth="1"/>
    <col min="17" max="17" width="9.1640625" style="11"/>
    <col min="18" max="16384" width="9.1640625" style="1"/>
  </cols>
  <sheetData>
    <row r="2" spans="2:25" ht="39" customHeight="1"/>
    <row r="3" spans="2:25" ht="12" customHeight="1" thickBot="1">
      <c r="O3" s="2"/>
      <c r="P3" s="2"/>
      <c r="Q3" s="2"/>
    </row>
    <row r="4" spans="2:25" s="173" customFormat="1" ht="65.25" customHeight="1">
      <c r="B4" s="486">
        <v>1</v>
      </c>
      <c r="C4" s="480"/>
      <c r="D4" s="455">
        <f ca="1">RANDBETWEEN(1000,9990)</f>
        <v>6966</v>
      </c>
      <c r="E4" s="13" t="s">
        <v>0</v>
      </c>
      <c r="F4" s="13">
        <f ca="1">RANDBETWEEN(0,999)</f>
        <v>532</v>
      </c>
      <c r="G4" s="4"/>
      <c r="H4" s="5"/>
      <c r="J4" s="486">
        <v>2</v>
      </c>
      <c r="K4" s="480"/>
      <c r="L4" s="13">
        <f ca="1">RANDBETWEEN(100,999)</f>
        <v>436</v>
      </c>
      <c r="M4" s="449" t="s">
        <v>262</v>
      </c>
      <c r="N4" s="13">
        <f ca="1">RANDBETWEEN(2,9)</f>
        <v>8</v>
      </c>
      <c r="O4" s="4"/>
      <c r="P4" s="4"/>
      <c r="Q4" s="5"/>
    </row>
    <row r="5" spans="2:25" ht="25.5" customHeight="1" thickBot="1">
      <c r="B5" s="487"/>
      <c r="C5" s="481"/>
      <c r="D5" s="6"/>
      <c r="E5" s="6"/>
      <c r="F5" s="6"/>
      <c r="G5" s="7"/>
      <c r="H5" s="8"/>
      <c r="J5" s="487"/>
      <c r="K5" s="481"/>
      <c r="L5" s="6"/>
      <c r="M5" s="6"/>
      <c r="N5" s="6"/>
      <c r="O5" s="7"/>
      <c r="P5" s="7"/>
      <c r="Q5" s="8"/>
    </row>
    <row r="6" spans="2:25" s="87" customFormat="1" ht="47.25" customHeight="1" thickBot="1">
      <c r="B6" s="488"/>
      <c r="C6" s="482"/>
      <c r="D6" s="203" t="s">
        <v>70</v>
      </c>
      <c r="E6" s="203"/>
      <c r="F6" s="203"/>
      <c r="G6" s="476"/>
      <c r="H6" s="478"/>
      <c r="J6" s="488"/>
      <c r="K6" s="482"/>
      <c r="L6" s="203"/>
      <c r="M6" s="203"/>
      <c r="N6" s="203"/>
      <c r="O6" s="476"/>
      <c r="P6" s="477"/>
      <c r="Q6" s="478"/>
    </row>
    <row r="7" spans="2:25" ht="25.5" customHeight="1" thickBot="1">
      <c r="O7" s="2"/>
      <c r="P7" s="2"/>
      <c r="Q7" s="2"/>
    </row>
    <row r="8" spans="2:25" s="173" customFormat="1" ht="65.25" customHeight="1">
      <c r="B8" s="486">
        <v>3</v>
      </c>
      <c r="C8" s="480"/>
      <c r="D8" s="13">
        <f ca="1">RANDBETWEEN(100,999)/100</f>
        <v>3.07</v>
      </c>
      <c r="E8" s="13" t="s">
        <v>0</v>
      </c>
      <c r="F8" s="13">
        <f ca="1">RANDBETWEEN(100,999)/100</f>
        <v>2.2599999999999998</v>
      </c>
      <c r="G8" s="4"/>
      <c r="H8" s="5"/>
      <c r="J8" s="486">
        <v>4</v>
      </c>
      <c r="K8" s="480"/>
      <c r="L8" s="455">
        <f ca="1">8*RANDBETWEEN(100,999)</f>
        <v>5112</v>
      </c>
      <c r="M8" s="378" t="s">
        <v>2</v>
      </c>
      <c r="N8" s="13">
        <v>8</v>
      </c>
      <c r="O8" s="4"/>
      <c r="P8" s="4"/>
      <c r="Q8" s="5"/>
    </row>
    <row r="9" spans="2:25" ht="25.5" customHeight="1" thickBot="1">
      <c r="B9" s="487"/>
      <c r="C9" s="481"/>
      <c r="D9" s="6"/>
      <c r="E9" s="6"/>
      <c r="F9" s="6"/>
      <c r="G9" s="7"/>
      <c r="H9" s="8"/>
      <c r="J9" s="487"/>
      <c r="K9" s="481"/>
      <c r="L9" s="6"/>
      <c r="M9" s="6"/>
      <c r="N9" s="6"/>
      <c r="O9" s="7"/>
      <c r="P9" s="7"/>
      <c r="Q9" s="8"/>
      <c r="W9" s="10"/>
    </row>
    <row r="10" spans="2:25" s="87" customFormat="1" ht="47.25" customHeight="1" thickBot="1">
      <c r="B10" s="488"/>
      <c r="C10" s="482"/>
      <c r="D10" s="203"/>
      <c r="E10" s="203"/>
      <c r="F10" s="203"/>
      <c r="G10" s="474"/>
      <c r="H10" s="475"/>
      <c r="J10" s="488"/>
      <c r="K10" s="482"/>
      <c r="L10" s="203"/>
      <c r="M10" s="203"/>
      <c r="N10" s="203"/>
      <c r="O10" s="474"/>
      <c r="P10" s="479"/>
      <c r="Q10" s="475"/>
      <c r="U10" s="209"/>
    </row>
    <row r="11" spans="2:25" ht="25.5" customHeight="1" thickBot="1">
      <c r="U11" s="12"/>
      <c r="V11" s="10"/>
    </row>
    <row r="12" spans="2:25" s="173" customFormat="1" ht="65.25" customHeight="1">
      <c r="B12" s="486">
        <v>5</v>
      </c>
      <c r="C12" s="480"/>
      <c r="D12" s="455">
        <f ca="1">RANDBETWEEN(1000,9999)</f>
        <v>4745</v>
      </c>
      <c r="E12" s="450" t="s">
        <v>3</v>
      </c>
      <c r="F12" s="13">
        <f ca="1">RANDBETWEEN(10,99)</f>
        <v>31</v>
      </c>
      <c r="G12" s="4"/>
      <c r="H12" s="5"/>
      <c r="J12" s="486">
        <v>6</v>
      </c>
      <c r="K12" s="480"/>
      <c r="L12" s="446">
        <v>0.2</v>
      </c>
      <c r="M12" s="13" t="s">
        <v>4</v>
      </c>
      <c r="N12" s="13">
        <f ca="1">RANDBETWEEN(10,99)*10</f>
        <v>510</v>
      </c>
      <c r="O12" s="179"/>
      <c r="P12" s="179"/>
      <c r="Q12" s="180"/>
      <c r="W12" s="177"/>
    </row>
    <row r="13" spans="2:25" ht="25.5" customHeight="1" thickBot="1">
      <c r="B13" s="487"/>
      <c r="C13" s="481"/>
      <c r="D13" s="6"/>
      <c r="E13" s="6"/>
      <c r="F13" s="6"/>
      <c r="G13" s="7"/>
      <c r="H13" s="8"/>
      <c r="J13" s="487"/>
      <c r="K13" s="481"/>
      <c r="L13" s="6"/>
      <c r="M13" s="6"/>
      <c r="N13" s="6"/>
      <c r="O13" s="14"/>
      <c r="P13" s="14"/>
      <c r="Q13" s="15"/>
      <c r="X13" s="10"/>
    </row>
    <row r="14" spans="2:25" s="87" customFormat="1" ht="47.25" customHeight="1" thickBot="1">
      <c r="B14" s="488"/>
      <c r="C14" s="482"/>
      <c r="D14" s="203"/>
      <c r="E14" s="203"/>
      <c r="F14" s="203"/>
      <c r="G14" s="476"/>
      <c r="H14" s="478"/>
      <c r="J14" s="488"/>
      <c r="K14" s="482"/>
      <c r="L14" s="203"/>
      <c r="M14" s="203"/>
      <c r="N14" s="203"/>
      <c r="O14" s="474"/>
      <c r="P14" s="479"/>
      <c r="Q14" s="475"/>
    </row>
    <row r="15" spans="2:25" ht="25.5" customHeight="1" thickBot="1">
      <c r="O15" s="2"/>
      <c r="P15" s="2"/>
      <c r="Q15" s="2"/>
      <c r="V15" s="10"/>
      <c r="Y15" s="10"/>
    </row>
    <row r="16" spans="2:25" s="173" customFormat="1" ht="65.25" customHeight="1">
      <c r="B16" s="486">
        <v>7</v>
      </c>
      <c r="C16" s="480"/>
      <c r="D16" s="455">
        <f ca="1">RANDBETWEEN(10000,99999)</f>
        <v>78602</v>
      </c>
      <c r="E16" s="13" t="s">
        <v>0</v>
      </c>
      <c r="F16" s="455">
        <f ca="1">RANDBETWEEN(10000,99999)</f>
        <v>41490</v>
      </c>
      <c r="G16" s="4"/>
      <c r="H16" s="5"/>
      <c r="J16" s="486">
        <v>8</v>
      </c>
      <c r="K16" s="480"/>
      <c r="L16" s="447" t="s">
        <v>5</v>
      </c>
      <c r="M16" s="455">
        <f ca="1">RANDBETWEEN(100,999)*10</f>
        <v>7320</v>
      </c>
      <c r="N16" s="32"/>
      <c r="O16" s="4"/>
      <c r="P16" s="4"/>
      <c r="Q16" s="5"/>
    </row>
    <row r="17" spans="2:17" ht="25.5" customHeight="1" thickBot="1">
      <c r="B17" s="487"/>
      <c r="C17" s="481"/>
      <c r="D17" s="6"/>
      <c r="E17" s="6"/>
      <c r="F17" s="6"/>
      <c r="G17" s="7"/>
      <c r="H17" s="8"/>
      <c r="J17" s="487"/>
      <c r="K17" s="481"/>
      <c r="L17" s="6"/>
      <c r="M17" s="6"/>
      <c r="N17" s="6"/>
      <c r="O17" s="7"/>
      <c r="P17" s="7"/>
      <c r="Q17" s="8"/>
    </row>
    <row r="18" spans="2:17" s="87" customFormat="1" ht="47.25" customHeight="1" thickBot="1">
      <c r="B18" s="488"/>
      <c r="C18" s="482"/>
      <c r="D18" s="203"/>
      <c r="E18" s="203"/>
      <c r="F18" s="203"/>
      <c r="G18" s="476"/>
      <c r="H18" s="478"/>
      <c r="J18" s="488"/>
      <c r="K18" s="482"/>
      <c r="L18" s="203"/>
      <c r="M18" s="203"/>
      <c r="N18" s="203"/>
      <c r="O18" s="476"/>
      <c r="P18" s="477"/>
      <c r="Q18" s="478"/>
    </row>
    <row r="19" spans="2:17" ht="25.5" customHeight="1" thickBot="1"/>
    <row r="20" spans="2:17" s="173" customFormat="1" ht="65.25" customHeight="1" thickBot="1">
      <c r="B20" s="486">
        <v>9</v>
      </c>
      <c r="C20" s="480"/>
      <c r="D20" s="13">
        <f ca="1">RANDBETWEEN(2,8)</f>
        <v>8</v>
      </c>
      <c r="E20" s="449" t="s">
        <v>262</v>
      </c>
      <c r="F20" s="13">
        <f ca="1">RANDBETWEEN(2,13)</f>
        <v>12</v>
      </c>
      <c r="G20" s="4"/>
      <c r="H20" s="5"/>
      <c r="J20" s="486">
        <v>10</v>
      </c>
      <c r="K20" s="480"/>
      <c r="L20" s="13">
        <f ca="1">RANDBETWEEN(2,13)</f>
        <v>6</v>
      </c>
      <c r="M20" s="82" t="s">
        <v>0</v>
      </c>
      <c r="N20" s="13">
        <v>3</v>
      </c>
      <c r="O20" s="179"/>
      <c r="P20" s="179"/>
      <c r="Q20" s="180"/>
    </row>
    <row r="21" spans="2:17" ht="25.5" customHeight="1">
      <c r="B21" s="489"/>
      <c r="C21" s="481"/>
      <c r="D21" s="3">
        <f ca="1">RANDBETWEEN(11,18)</f>
        <v>18</v>
      </c>
      <c r="E21" s="6"/>
      <c r="F21" s="17"/>
      <c r="G21" s="7"/>
      <c r="H21" s="360"/>
      <c r="J21" s="489"/>
      <c r="K21" s="481"/>
      <c r="L21" s="3">
        <f ca="1">RANDBETWEEN(1,13)</f>
        <v>8</v>
      </c>
      <c r="M21" s="89"/>
      <c r="N21" s="3">
        <f ca="1">2*L21</f>
        <v>16</v>
      </c>
      <c r="O21" s="14"/>
      <c r="P21" s="14"/>
      <c r="Q21" s="360"/>
    </row>
    <row r="22" spans="2:17" s="87" customFormat="1" ht="47.25" customHeight="1" thickBot="1">
      <c r="B22" s="488"/>
      <c r="C22" s="482"/>
      <c r="D22" s="448" t="s">
        <v>148</v>
      </c>
      <c r="E22" s="203"/>
      <c r="F22" s="203"/>
      <c r="G22" s="213"/>
      <c r="H22" s="359"/>
      <c r="J22" s="488"/>
      <c r="K22" s="482"/>
      <c r="L22" s="448" t="s">
        <v>148</v>
      </c>
      <c r="M22" s="203"/>
      <c r="N22" s="203"/>
      <c r="O22" s="202"/>
      <c r="P22" s="202"/>
      <c r="Q22" s="451">
        <f ca="1">N21</f>
        <v>16</v>
      </c>
    </row>
    <row r="23" spans="2:17" ht="25.5" customHeight="1" thickBot="1"/>
    <row r="24" spans="2:17" s="173" customFormat="1" ht="65.25" customHeight="1" thickBot="1">
      <c r="B24" s="486">
        <v>11</v>
      </c>
      <c r="C24" s="480"/>
      <c r="D24" s="13">
        <f ca="1">RANDBETWEEN(2,11)</f>
        <v>11</v>
      </c>
      <c r="E24" s="13" t="s">
        <v>2</v>
      </c>
      <c r="F24" s="13">
        <f ca="1">RANDBETWEEN(2,11)</f>
        <v>11</v>
      </c>
      <c r="G24" s="4"/>
      <c r="H24" s="5"/>
      <c r="J24" s="486">
        <v>12</v>
      </c>
      <c r="K24" s="480"/>
      <c r="L24" s="471">
        <v>2</v>
      </c>
      <c r="M24" s="82">
        <v>1</v>
      </c>
      <c r="N24" s="410" t="s">
        <v>3</v>
      </c>
      <c r="O24" s="82">
        <v>3</v>
      </c>
      <c r="P24" s="4"/>
      <c r="Q24" s="180"/>
    </row>
    <row r="25" spans="2:17" ht="25.5" customHeight="1">
      <c r="B25" s="489"/>
      <c r="C25" s="481"/>
      <c r="D25" s="3">
        <f ca="1">RANDBETWEEN(2,11)</f>
        <v>11</v>
      </c>
      <c r="E25" s="89"/>
      <c r="F25" s="274"/>
      <c r="G25" s="7"/>
      <c r="H25" s="360"/>
      <c r="J25" s="489"/>
      <c r="K25" s="481"/>
      <c r="L25" s="472"/>
      <c r="M25" s="250">
        <f ca="1">RANDBETWEEN(2,9)</f>
        <v>5</v>
      </c>
      <c r="N25" s="89"/>
      <c r="O25" s="250">
        <f ca="1">2*M25</f>
        <v>10</v>
      </c>
      <c r="P25" s="25"/>
      <c r="Q25" s="360"/>
    </row>
    <row r="26" spans="2:17" s="87" customFormat="1" ht="47.25" customHeight="1" thickBot="1">
      <c r="B26" s="488"/>
      <c r="C26" s="482"/>
      <c r="D26" s="448" t="s">
        <v>148</v>
      </c>
      <c r="E26" s="203"/>
      <c r="F26" s="203"/>
      <c r="G26" s="213"/>
      <c r="H26" s="359"/>
      <c r="J26" s="488"/>
      <c r="K26" s="482"/>
      <c r="L26" s="203"/>
      <c r="M26" s="203"/>
      <c r="N26" s="203"/>
      <c r="O26" s="202"/>
      <c r="P26" s="202"/>
      <c r="Q26" s="451">
        <f ca="1">O25</f>
        <v>10</v>
      </c>
    </row>
    <row r="27" spans="2:17" ht="25.5" customHeight="1" thickBot="1"/>
    <row r="28" spans="2:17" s="173" customFormat="1" ht="65.25" customHeight="1">
      <c r="B28" s="486">
        <v>13</v>
      </c>
      <c r="C28" s="480"/>
      <c r="D28" s="13">
        <f ca="1">RANDBETWEEN(100,999)</f>
        <v>108</v>
      </c>
      <c r="E28" s="449" t="s">
        <v>262</v>
      </c>
      <c r="F28" s="13">
        <f ca="1">RANDBETWEEN(12,19)</f>
        <v>14</v>
      </c>
      <c r="G28" s="4"/>
      <c r="H28" s="5"/>
      <c r="J28" s="486">
        <v>14</v>
      </c>
      <c r="K28" s="480"/>
      <c r="L28" s="13">
        <f ca="1">RANDBETWEEN(100,999)/10</f>
        <v>21.4</v>
      </c>
      <c r="M28" s="378" t="s">
        <v>2</v>
      </c>
      <c r="N28" s="455">
        <v>1000</v>
      </c>
      <c r="O28" s="179"/>
      <c r="P28" s="179"/>
      <c r="Q28" s="180"/>
    </row>
    <row r="29" spans="2:17" ht="25.5" customHeight="1" thickBot="1">
      <c r="B29" s="489"/>
      <c r="C29" s="481"/>
      <c r="D29" s="6"/>
      <c r="E29" s="6"/>
      <c r="F29" s="6"/>
      <c r="G29" s="7"/>
      <c r="H29" s="8"/>
      <c r="J29" s="489"/>
      <c r="K29" s="481"/>
      <c r="L29" s="6"/>
      <c r="M29" s="6"/>
      <c r="N29" s="6"/>
      <c r="O29" s="14"/>
      <c r="P29" s="14"/>
      <c r="Q29" s="15"/>
    </row>
    <row r="30" spans="2:17" s="87" customFormat="1" ht="47.25" customHeight="1" thickBot="1">
      <c r="B30" s="488"/>
      <c r="C30" s="482"/>
      <c r="D30" s="203"/>
      <c r="E30" s="203"/>
      <c r="F30" s="203"/>
      <c r="G30" s="476"/>
      <c r="H30" s="478"/>
      <c r="J30" s="488"/>
      <c r="K30" s="482"/>
      <c r="L30" s="203"/>
      <c r="M30" s="203"/>
      <c r="N30" s="203"/>
      <c r="O30" s="474"/>
      <c r="P30" s="479"/>
      <c r="Q30" s="475"/>
    </row>
    <row r="31" spans="2:17" ht="25.5" customHeight="1" thickBot="1">
      <c r="O31" s="2"/>
      <c r="P31" s="2"/>
      <c r="Q31" s="2"/>
    </row>
    <row r="32" spans="2:17" s="173" customFormat="1" ht="65.25" customHeight="1">
      <c r="B32" s="486">
        <v>15</v>
      </c>
      <c r="C32" s="480"/>
      <c r="D32" s="13">
        <f ca="1">RANDBETWEEN(2,9)</f>
        <v>5</v>
      </c>
      <c r="E32" s="449" t="s">
        <v>262</v>
      </c>
      <c r="F32" s="13">
        <f ca="1">RANDBETWEEN(2,9)</f>
        <v>9</v>
      </c>
      <c r="G32" s="13" t="s">
        <v>263</v>
      </c>
      <c r="H32" s="313"/>
      <c r="J32" s="486">
        <v>16</v>
      </c>
      <c r="K32" s="480"/>
      <c r="L32" s="455">
        <f ca="1">RANDBETWEEN(10000,99900)</f>
        <v>50015</v>
      </c>
      <c r="M32" s="449" t="s">
        <v>3</v>
      </c>
      <c r="N32" s="13">
        <f ca="1">RANDBETWEEN(100,999)</f>
        <v>737</v>
      </c>
      <c r="O32" s="4"/>
      <c r="P32" s="4"/>
      <c r="Q32" s="5"/>
    </row>
    <row r="33" spans="1:17" ht="25.5" customHeight="1" thickBot="1">
      <c r="B33" s="489"/>
      <c r="C33" s="481"/>
      <c r="D33" s="6"/>
      <c r="E33" s="6"/>
      <c r="F33" s="6"/>
      <c r="G33" s="7"/>
      <c r="H33" s="8"/>
      <c r="J33" s="489"/>
      <c r="K33" s="481"/>
      <c r="L33" s="6"/>
      <c r="M33" s="6"/>
      <c r="N33" s="6"/>
      <c r="O33" s="7"/>
      <c r="P33" s="7"/>
      <c r="Q33" s="8"/>
    </row>
    <row r="34" spans="1:17" s="87" customFormat="1" ht="47.25" customHeight="1" thickBot="1">
      <c r="B34" s="488"/>
      <c r="C34" s="482"/>
      <c r="D34" s="203"/>
      <c r="E34" s="203"/>
      <c r="F34" s="203"/>
      <c r="G34" s="474"/>
      <c r="H34" s="475"/>
      <c r="J34" s="488"/>
      <c r="K34" s="482"/>
      <c r="L34" s="203"/>
      <c r="M34" s="203"/>
      <c r="N34" s="203"/>
      <c r="O34" s="476"/>
      <c r="P34" s="477"/>
      <c r="Q34" s="478"/>
    </row>
    <row r="35" spans="1:17" ht="25.5" customHeight="1" thickBot="1">
      <c r="O35" s="2"/>
      <c r="P35" s="2"/>
      <c r="Q35" s="2"/>
    </row>
    <row r="36" spans="1:17" s="173" customFormat="1" ht="65.25" customHeight="1">
      <c r="B36" s="486">
        <v>17</v>
      </c>
      <c r="C36" s="480"/>
      <c r="D36" s="32"/>
      <c r="E36" s="18"/>
      <c r="F36" s="32"/>
      <c r="G36" s="4"/>
      <c r="H36" s="5"/>
      <c r="J36" s="486">
        <v>18</v>
      </c>
      <c r="K36" s="480"/>
      <c r="L36" s="13">
        <f ca="1">RANDBETWEEN(100,999)/10</f>
        <v>90.6</v>
      </c>
      <c r="M36" s="449" t="s">
        <v>262</v>
      </c>
      <c r="N36" s="13">
        <v>100</v>
      </c>
      <c r="O36" s="4"/>
      <c r="P36" s="4"/>
      <c r="Q36" s="5"/>
    </row>
    <row r="37" spans="1:17" ht="25.5" customHeight="1" thickBot="1">
      <c r="B37" s="487"/>
      <c r="C37" s="481"/>
      <c r="D37" s="19">
        <f ca="1">RANDBETWEEN(2,9)</f>
        <v>8</v>
      </c>
      <c r="E37" s="20">
        <v>2</v>
      </c>
      <c r="F37" s="6"/>
      <c r="G37" s="7"/>
      <c r="H37" s="8"/>
      <c r="J37" s="487"/>
      <c r="K37" s="481"/>
      <c r="L37" s="6"/>
      <c r="M37" s="6"/>
      <c r="N37" s="6"/>
      <c r="O37" s="7"/>
      <c r="P37" s="7"/>
      <c r="Q37" s="8"/>
    </row>
    <row r="38" spans="1:17" s="87" customFormat="1" ht="47.25" customHeight="1" thickBot="1">
      <c r="B38" s="488"/>
      <c r="C38" s="482"/>
      <c r="D38" s="203"/>
      <c r="E38" s="203"/>
      <c r="F38" s="203"/>
      <c r="G38" s="474"/>
      <c r="H38" s="475"/>
      <c r="J38" s="488"/>
      <c r="K38" s="482"/>
      <c r="L38" s="203"/>
      <c r="M38" s="203"/>
      <c r="N38" s="203"/>
      <c r="O38" s="476"/>
      <c r="P38" s="477"/>
      <c r="Q38" s="478"/>
    </row>
    <row r="39" spans="1:17" ht="25.5" customHeight="1" thickBot="1"/>
    <row r="40" spans="1:17" s="173" customFormat="1" ht="65.25" customHeight="1">
      <c r="B40" s="486">
        <v>19</v>
      </c>
      <c r="C40" s="480"/>
      <c r="D40" s="174" t="s">
        <v>6</v>
      </c>
      <c r="E40" s="13">
        <f ca="1">RANDBETWEEN(10,99)*20</f>
        <v>440</v>
      </c>
      <c r="F40" s="32"/>
      <c r="G40" s="4"/>
      <c r="H40" s="5"/>
      <c r="J40" s="486">
        <v>20</v>
      </c>
      <c r="K40" s="480"/>
      <c r="L40" s="471">
        <v>2</v>
      </c>
      <c r="M40" s="4">
        <v>1</v>
      </c>
      <c r="N40" s="490" t="s">
        <v>262</v>
      </c>
      <c r="O40" s="483">
        <f ca="1">RANDBETWEEN(2,9)</f>
        <v>2</v>
      </c>
      <c r="P40" s="13"/>
      <c r="Q40" s="180"/>
    </row>
    <row r="41" spans="1:17" ht="25.5" customHeight="1" thickBot="1">
      <c r="B41" s="489"/>
      <c r="C41" s="481"/>
      <c r="D41" s="6"/>
      <c r="E41" s="6"/>
      <c r="F41" s="6"/>
      <c r="G41" s="7"/>
      <c r="H41" s="8"/>
      <c r="J41" s="489"/>
      <c r="K41" s="481"/>
      <c r="L41" s="473"/>
      <c r="M41" s="25">
        <v>3</v>
      </c>
      <c r="N41" s="491"/>
      <c r="O41" s="484"/>
      <c r="P41" s="7"/>
      <c r="Q41" s="15"/>
    </row>
    <row r="42" spans="1:17" ht="25.5" customHeight="1" thickBot="1">
      <c r="B42" s="487"/>
      <c r="C42" s="481"/>
      <c r="D42" s="6"/>
      <c r="E42" s="6"/>
      <c r="F42" s="6"/>
      <c r="G42" s="7"/>
      <c r="H42" s="8"/>
      <c r="J42" s="487"/>
      <c r="K42" s="481"/>
      <c r="L42" s="6"/>
      <c r="M42" s="6"/>
      <c r="N42" s="6"/>
      <c r="O42" s="14"/>
      <c r="P42" s="14"/>
      <c r="Q42" s="360"/>
    </row>
    <row r="43" spans="1:17" s="87" customFormat="1" ht="48.75" customHeight="1" thickBot="1">
      <c r="B43" s="488"/>
      <c r="C43" s="482"/>
      <c r="D43" s="203"/>
      <c r="E43" s="203"/>
      <c r="F43" s="203"/>
      <c r="G43" s="474"/>
      <c r="H43" s="475"/>
      <c r="J43" s="488"/>
      <c r="K43" s="482"/>
      <c r="L43" s="203" t="s">
        <v>271</v>
      </c>
      <c r="M43" s="203"/>
      <c r="N43" s="203"/>
      <c r="O43" s="202"/>
      <c r="P43" s="202"/>
      <c r="Q43" s="465">
        <v>3</v>
      </c>
    </row>
    <row r="44" spans="1:17" ht="25.5" customHeight="1">
      <c r="A44" s="22"/>
    </row>
    <row r="45" spans="1:17" s="22" customFormat="1" ht="25.5" customHeight="1">
      <c r="B45" s="485"/>
      <c r="C45" s="172"/>
      <c r="G45" s="23"/>
      <c r="H45" s="23"/>
      <c r="J45" s="485"/>
      <c r="K45" s="172"/>
      <c r="O45" s="24"/>
      <c r="P45" s="24"/>
      <c r="Q45" s="24"/>
    </row>
    <row r="46" spans="1:17" s="22" customFormat="1" ht="25.5" customHeight="1">
      <c r="B46" s="485"/>
      <c r="C46" s="172"/>
      <c r="G46" s="23"/>
      <c r="H46" s="23"/>
      <c r="J46" s="485"/>
      <c r="K46" s="172"/>
      <c r="O46" s="24"/>
      <c r="P46" s="24"/>
      <c r="Q46" s="24"/>
    </row>
    <row r="47" spans="1:17" s="22" customFormat="1" ht="25.5" customHeight="1">
      <c r="G47" s="23"/>
      <c r="H47" s="23"/>
      <c r="O47" s="24"/>
      <c r="P47" s="24"/>
      <c r="Q47" s="24"/>
    </row>
    <row r="48" spans="1:17" s="22" customFormat="1" ht="25.5" customHeight="1">
      <c r="G48" s="23"/>
      <c r="H48" s="469"/>
      <c r="O48" s="24"/>
      <c r="P48" s="24"/>
      <c r="Q48" s="467"/>
    </row>
    <row r="49" spans="1:17" s="22" customFormat="1" ht="25.5" customHeight="1">
      <c r="G49" s="23"/>
      <c r="H49" s="470"/>
      <c r="O49" s="24"/>
      <c r="P49" s="24"/>
      <c r="Q49" s="468"/>
    </row>
    <row r="50" spans="1:17" s="22" customFormat="1" ht="25.5" customHeight="1">
      <c r="G50" s="23"/>
      <c r="H50" s="23"/>
      <c r="O50" s="24"/>
      <c r="P50" s="24"/>
      <c r="Q50" s="24"/>
    </row>
    <row r="51" spans="1:17" s="22" customFormat="1" ht="25.5" customHeight="1">
      <c r="B51" s="485"/>
      <c r="C51" s="172"/>
      <c r="G51" s="23"/>
      <c r="H51" s="23"/>
      <c r="J51" s="485"/>
      <c r="K51" s="172"/>
      <c r="O51" s="24"/>
      <c r="P51" s="24"/>
      <c r="Q51" s="24"/>
    </row>
    <row r="52" spans="1:17" s="22" customFormat="1" ht="25.5" customHeight="1">
      <c r="B52" s="485"/>
      <c r="C52" s="172"/>
      <c r="G52" s="23"/>
      <c r="H52" s="23"/>
      <c r="J52" s="485"/>
      <c r="K52" s="172"/>
      <c r="O52" s="24"/>
      <c r="P52" s="24"/>
      <c r="Q52" s="24"/>
    </row>
    <row r="53" spans="1:17" s="22" customFormat="1" ht="25.5" customHeight="1">
      <c r="G53" s="23"/>
      <c r="H53" s="23"/>
      <c r="O53" s="24"/>
      <c r="P53" s="24"/>
      <c r="Q53" s="24"/>
    </row>
    <row r="54" spans="1:17" s="22" customFormat="1" ht="25.5" customHeight="1">
      <c r="G54" s="23"/>
      <c r="H54" s="469"/>
      <c r="O54" s="24"/>
      <c r="P54" s="24"/>
      <c r="Q54" s="467"/>
    </row>
    <row r="55" spans="1:17" s="22" customFormat="1" ht="25.5" customHeight="1">
      <c r="A55" s="1"/>
      <c r="G55" s="23"/>
      <c r="H55" s="470"/>
      <c r="O55" s="24"/>
      <c r="P55" s="24"/>
      <c r="Q55" s="468"/>
    </row>
  </sheetData>
  <sheetProtection algorithmName="SHA-512" hashValue="fHppzN5h9wCKpMLAoISRqmPZ5T/F7qYvf8pWbscuWmbia3i/PJERQX0wzfLs/exxSrFiTuyJoU2CmkuWCfq5tg==" saltValue="HF/Hc1u3z3vGIDiqBqpF8w==" spinCount="100000" sheet="1" selectLockedCells="1"/>
  <mergeCells count="67">
    <mergeCell ref="N40:N41"/>
    <mergeCell ref="K20:K22"/>
    <mergeCell ref="K24:K26"/>
    <mergeCell ref="C24:C26"/>
    <mergeCell ref="C28:C30"/>
    <mergeCell ref="K28:K30"/>
    <mergeCell ref="J32:J34"/>
    <mergeCell ref="K4:K6"/>
    <mergeCell ref="K8:K10"/>
    <mergeCell ref="C12:C14"/>
    <mergeCell ref="K12:K14"/>
    <mergeCell ref="K16:K18"/>
    <mergeCell ref="C16:C18"/>
    <mergeCell ref="C8:C10"/>
    <mergeCell ref="G6:H6"/>
    <mergeCell ref="B36:B38"/>
    <mergeCell ref="J36:J38"/>
    <mergeCell ref="C32:C34"/>
    <mergeCell ref="C36:C38"/>
    <mergeCell ref="B16:B18"/>
    <mergeCell ref="J16:J18"/>
    <mergeCell ref="B20:B22"/>
    <mergeCell ref="J20:J22"/>
    <mergeCell ref="B24:B26"/>
    <mergeCell ref="J24:J26"/>
    <mergeCell ref="C20:C22"/>
    <mergeCell ref="B28:B30"/>
    <mergeCell ref="J28:J30"/>
    <mergeCell ref="B32:B34"/>
    <mergeCell ref="B51:B52"/>
    <mergeCell ref="J51:J52"/>
    <mergeCell ref="H48:H49"/>
    <mergeCell ref="B40:B43"/>
    <mergeCell ref="J40:J43"/>
    <mergeCell ref="C40:C43"/>
    <mergeCell ref="O6:Q6"/>
    <mergeCell ref="G10:H10"/>
    <mergeCell ref="B45:B46"/>
    <mergeCell ref="J45:J46"/>
    <mergeCell ref="G14:H14"/>
    <mergeCell ref="O10:Q10"/>
    <mergeCell ref="O14:Q14"/>
    <mergeCell ref="G18:H18"/>
    <mergeCell ref="O18:Q18"/>
    <mergeCell ref="B4:B6"/>
    <mergeCell ref="J4:J6"/>
    <mergeCell ref="B8:B10"/>
    <mergeCell ref="J8:J10"/>
    <mergeCell ref="B12:B14"/>
    <mergeCell ref="J12:J14"/>
    <mergeCell ref="C4:C6"/>
    <mergeCell ref="Q48:Q49"/>
    <mergeCell ref="H54:H55"/>
    <mergeCell ref="Q54:Q55"/>
    <mergeCell ref="L24:L25"/>
    <mergeCell ref="L40:L41"/>
    <mergeCell ref="G34:H34"/>
    <mergeCell ref="O34:Q34"/>
    <mergeCell ref="G38:H38"/>
    <mergeCell ref="O38:Q38"/>
    <mergeCell ref="G43:H43"/>
    <mergeCell ref="G30:H30"/>
    <mergeCell ref="O30:Q30"/>
    <mergeCell ref="K32:K34"/>
    <mergeCell ref="K36:K38"/>
    <mergeCell ref="K40:K43"/>
    <mergeCell ref="O40:O41"/>
  </mergeCells>
  <conditionalFormatting sqref="G6:H6">
    <cfRule type="cellIs" dxfId="144" priority="36" operator="equal">
      <formula>$D$4+$F$4</formula>
    </cfRule>
  </conditionalFormatting>
  <conditionalFormatting sqref="O6:Q6">
    <cfRule type="cellIs" dxfId="143" priority="35" operator="equal">
      <formula>$L$4*$N$4</formula>
    </cfRule>
  </conditionalFormatting>
  <conditionalFormatting sqref="G10:H10">
    <cfRule type="cellIs" dxfId="142" priority="34" operator="equal">
      <formula>$D$8+$F$8</formula>
    </cfRule>
  </conditionalFormatting>
  <conditionalFormatting sqref="O10:Q10">
    <cfRule type="cellIs" dxfId="141" priority="33" operator="equal">
      <formula>$L$8/$N$8</formula>
    </cfRule>
  </conditionalFormatting>
  <conditionalFormatting sqref="G14:H14">
    <cfRule type="cellIs" dxfId="140" priority="32" operator="equal">
      <formula>$D$12-$F$12</formula>
    </cfRule>
  </conditionalFormatting>
  <conditionalFormatting sqref="O14:Q14">
    <cfRule type="cellIs" dxfId="139" priority="31" operator="equal">
      <formula>$N$12*0.2</formula>
    </cfRule>
  </conditionalFormatting>
  <conditionalFormatting sqref="G18:H18">
    <cfRule type="cellIs" dxfId="138" priority="30" operator="equal">
      <formula>$D$16+$F$16</formula>
    </cfRule>
  </conditionalFormatting>
  <conditionalFormatting sqref="O18:Q18">
    <cfRule type="cellIs" dxfId="137" priority="29" operator="equal">
      <formula>$M$16*0.4</formula>
    </cfRule>
  </conditionalFormatting>
  <conditionalFormatting sqref="H26">
    <cfRule type="cellIs" dxfId="136" priority="23" operator="equal">
      <formula>$D$25*$F$24</formula>
    </cfRule>
  </conditionalFormatting>
  <conditionalFormatting sqref="Q25">
    <cfRule type="cellIs" dxfId="135" priority="21" operator="equal">
      <formula>(((2*$M$25)+1)*2)-3</formula>
    </cfRule>
  </conditionalFormatting>
  <conditionalFormatting sqref="G30:H30">
    <cfRule type="cellIs" dxfId="134" priority="19" operator="equal">
      <formula>$D$28*$F$28</formula>
    </cfRule>
  </conditionalFormatting>
  <conditionalFormatting sqref="O30:Q30">
    <cfRule type="cellIs" dxfId="133" priority="18" operator="equal">
      <formula>$L$28/1000</formula>
    </cfRule>
  </conditionalFormatting>
  <conditionalFormatting sqref="G34:H34">
    <cfRule type="cellIs" dxfId="132" priority="17" operator="equal">
      <formula>$D$32*$F$32*5</formula>
    </cfRule>
  </conditionalFormatting>
  <conditionalFormatting sqref="O34:Q34">
    <cfRule type="cellIs" dxfId="131" priority="16" operator="equal">
      <formula>$L$32-$N$32</formula>
    </cfRule>
  </conditionalFormatting>
  <conditionalFormatting sqref="O38:Q38">
    <cfRule type="cellIs" dxfId="130" priority="14" operator="equal">
      <formula>$L$36*100</formula>
    </cfRule>
  </conditionalFormatting>
  <conditionalFormatting sqref="G43:H43">
    <cfRule type="cellIs" dxfId="129" priority="13" operator="equal">
      <formula>$E$40*0.06</formula>
    </cfRule>
  </conditionalFormatting>
  <conditionalFormatting sqref="Q42">
    <cfRule type="cellIs" dxfId="128" priority="7" operator="equal">
      <formula>7*$O$40</formula>
    </cfRule>
  </conditionalFormatting>
  <conditionalFormatting sqref="G38:H38">
    <cfRule type="cellIs" dxfId="127" priority="5" operator="equal">
      <formula>$D$37*$D$37</formula>
    </cfRule>
  </conditionalFormatting>
  <conditionalFormatting sqref="H21">
    <cfRule type="cellIs" dxfId="126" priority="4" operator="equal">
      <formula>$D$20*$F$20</formula>
    </cfRule>
  </conditionalFormatting>
  <conditionalFormatting sqref="H22">
    <cfRule type="cellIs" dxfId="125" priority="3" operator="equal">
      <formula>$D$21</formula>
    </cfRule>
  </conditionalFormatting>
  <conditionalFormatting sqref="Q21">
    <cfRule type="cellIs" dxfId="124" priority="2" operator="equal">
      <formula>($L$20*2)+3</formula>
    </cfRule>
  </conditionalFormatting>
  <conditionalFormatting sqref="H25">
    <cfRule type="cellIs" dxfId="123" priority="1" operator="equal">
      <formula>$D$24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I56"/>
  <sheetViews>
    <sheetView zoomScale="50" zoomScaleNormal="50" workbookViewId="0">
      <pane ySplit="2" topLeftCell="A3" activePane="bottomLeft" state="frozen"/>
      <selection pane="bottomLeft" activeCell="I14" sqref="I14:J14"/>
    </sheetView>
  </sheetViews>
  <sheetFormatPr baseColWidth="10" defaultColWidth="9.1640625" defaultRowHeight="27.75" customHeight="1"/>
  <cols>
    <col min="1" max="1" width="2.33203125" style="1" customWidth="1"/>
    <col min="2" max="2" width="13.5" style="1" bestFit="1" customWidth="1"/>
    <col min="3" max="3" width="9.1640625" style="1"/>
    <col min="4" max="4" width="32.33203125" style="41" customWidth="1"/>
    <col min="5" max="5" width="15.5" style="41" customWidth="1"/>
    <col min="6" max="6" width="10.5" style="41" customWidth="1"/>
    <col min="7" max="7" width="9" style="41" customWidth="1"/>
    <col min="8" max="8" width="11" style="42" customWidth="1"/>
    <col min="9" max="9" width="12" style="43" customWidth="1"/>
    <col min="10" max="10" width="15.33203125" style="43" customWidth="1"/>
    <col min="11" max="11" width="8" style="1" customWidth="1"/>
    <col min="12" max="12" width="13.5" style="1" bestFit="1" customWidth="1"/>
    <col min="13" max="13" width="9.1640625" style="1"/>
    <col min="14" max="14" width="29" style="1" customWidth="1"/>
    <col min="15" max="15" width="10.6640625" style="1" customWidth="1"/>
    <col min="16" max="16" width="9.6640625" style="1" customWidth="1"/>
    <col min="17" max="17" width="11.6640625" style="1" bestFit="1" customWidth="1"/>
    <col min="18" max="18" width="7.33203125" style="1" customWidth="1"/>
    <col min="19" max="19" width="10.1640625" style="11" customWidth="1"/>
    <col min="20" max="20" width="15.5" style="11" customWidth="1"/>
    <col min="21" max="22" width="9.1640625" style="1"/>
    <col min="23" max="23" width="10.6640625" style="1" customWidth="1"/>
    <col min="24" max="24" width="6.5" style="1" customWidth="1"/>
    <col min="25" max="25" width="4.33203125" style="1" customWidth="1"/>
    <col min="26" max="16384" width="9.1640625" style="1"/>
  </cols>
  <sheetData>
    <row r="2" spans="2:29" ht="53.25" customHeight="1">
      <c r="W2" s="22"/>
      <c r="X2" s="22"/>
      <c r="Y2" s="22"/>
    </row>
    <row r="3" spans="2:29" ht="9.75" customHeight="1" thickBot="1">
      <c r="S3" s="2"/>
      <c r="T3" s="2"/>
      <c r="U3" s="22"/>
      <c r="V3" s="22"/>
      <c r="W3" s="108"/>
      <c r="X3" s="109"/>
      <c r="Y3" s="22"/>
    </row>
    <row r="4" spans="2:29" s="173" customFormat="1" ht="63" customHeight="1">
      <c r="B4" s="486">
        <v>1</v>
      </c>
      <c r="C4" s="499"/>
      <c r="D4" s="259" t="s">
        <v>34</v>
      </c>
      <c r="E4" s="259"/>
      <c r="F4" s="259"/>
      <c r="G4" s="259"/>
      <c r="H4" s="259"/>
      <c r="I4" s="259"/>
      <c r="J4" s="349"/>
      <c r="L4" s="486">
        <v>2</v>
      </c>
      <c r="M4" s="499"/>
      <c r="N4" s="259" t="s">
        <v>8</v>
      </c>
      <c r="O4" s="259"/>
      <c r="P4" s="174"/>
      <c r="Q4" s="252"/>
      <c r="R4" s="259"/>
      <c r="S4" s="323"/>
      <c r="T4" s="308"/>
      <c r="U4" s="176"/>
      <c r="V4" s="176"/>
      <c r="W4" s="176"/>
      <c r="X4" s="178"/>
      <c r="Y4" s="178"/>
    </row>
    <row r="5" spans="2:29" ht="34.5" customHeight="1" thickBot="1">
      <c r="B5" s="487"/>
      <c r="C5" s="493"/>
      <c r="D5" s="517" t="s">
        <v>246</v>
      </c>
      <c r="E5" s="517"/>
      <c r="F5" s="517"/>
      <c r="G5" s="517"/>
      <c r="H5" s="518"/>
      <c r="I5" s="518"/>
      <c r="J5" s="519"/>
      <c r="L5" s="487"/>
      <c r="M5" s="495"/>
      <c r="N5" s="250" t="s">
        <v>242</v>
      </c>
      <c r="O5" s="250" t="s">
        <v>9</v>
      </c>
      <c r="P5" s="250">
        <f ca="1">4*RANDBETWEEN(3,12)</f>
        <v>20</v>
      </c>
      <c r="Q5" s="89"/>
      <c r="R5" s="89"/>
      <c r="S5" s="88"/>
      <c r="T5" s="300"/>
      <c r="U5" s="22"/>
      <c r="V5" s="22"/>
      <c r="W5" s="22"/>
      <c r="X5" s="22"/>
      <c r="Y5" s="22"/>
    </row>
    <row r="6" spans="2:29" s="87" customFormat="1" ht="63" customHeight="1" thickBot="1">
      <c r="B6" s="488"/>
      <c r="C6" s="494"/>
      <c r="D6" s="419">
        <f ca="1">400*RANDBETWEEN(3,9)</f>
        <v>1600</v>
      </c>
      <c r="E6" s="240" t="s">
        <v>257</v>
      </c>
      <c r="F6" s="240"/>
      <c r="G6" s="240"/>
      <c r="H6" s="240"/>
      <c r="I6" s="474"/>
      <c r="J6" s="498"/>
      <c r="L6" s="488"/>
      <c r="M6" s="496"/>
      <c r="N6" s="253"/>
      <c r="O6" s="253"/>
      <c r="P6" s="253"/>
      <c r="Q6" s="253"/>
      <c r="R6" s="408" t="s">
        <v>159</v>
      </c>
      <c r="S6" s="474"/>
      <c r="T6" s="475"/>
    </row>
    <row r="7" spans="2:29" ht="30" thickBot="1">
      <c r="C7" s="72"/>
      <c r="D7" s="72"/>
      <c r="E7" s="72"/>
      <c r="F7" s="72"/>
      <c r="G7" s="72"/>
      <c r="H7" s="385"/>
      <c r="I7" s="342"/>
      <c r="J7" s="342"/>
      <c r="N7" s="72"/>
      <c r="O7" s="72"/>
      <c r="P7" s="72"/>
      <c r="Q7" s="72"/>
      <c r="R7" s="72"/>
      <c r="S7" s="342"/>
      <c r="T7" s="342"/>
      <c r="U7" s="85"/>
      <c r="V7" s="85"/>
      <c r="W7" s="110"/>
      <c r="Z7" s="107"/>
    </row>
    <row r="8" spans="2:29" s="173" customFormat="1" ht="63" customHeight="1">
      <c r="B8" s="486">
        <v>3</v>
      </c>
      <c r="C8" s="499"/>
      <c r="D8" s="259" t="s">
        <v>35</v>
      </c>
      <c r="E8" s="259"/>
      <c r="F8" s="323"/>
      <c r="G8" s="174"/>
      <c r="H8" s="174"/>
      <c r="I8" s="82"/>
      <c r="J8" s="305"/>
      <c r="L8" s="486">
        <v>4</v>
      </c>
      <c r="M8" s="499"/>
      <c r="N8" s="174" t="s">
        <v>256</v>
      </c>
      <c r="O8" s="174"/>
      <c r="P8" s="174"/>
      <c r="Q8" s="174"/>
      <c r="R8" s="174"/>
      <c r="S8" s="82"/>
      <c r="T8" s="305"/>
      <c r="U8" s="440">
        <f ca="1">2*RANDBETWEEN(1,6)</f>
        <v>10</v>
      </c>
      <c r="V8" s="441" t="s">
        <v>10</v>
      </c>
      <c r="W8" s="190"/>
      <c r="X8" s="178"/>
      <c r="Y8" s="284"/>
    </row>
    <row r="9" spans="2:29" ht="41.25" customHeight="1" thickBot="1">
      <c r="B9" s="487"/>
      <c r="C9" s="493"/>
      <c r="D9" s="428">
        <f ca="1">RANDBETWEEN(4,19)</f>
        <v>17</v>
      </c>
      <c r="E9" s="429">
        <f ca="1">D9-8</f>
        <v>9</v>
      </c>
      <c r="F9" s="430">
        <f ca="1">E9-8</f>
        <v>1</v>
      </c>
      <c r="G9" s="429">
        <f ca="1">F9 -8</f>
        <v>-7</v>
      </c>
      <c r="H9" s="73"/>
      <c r="I9" s="88"/>
      <c r="J9" s="300"/>
      <c r="L9" s="487"/>
      <c r="M9" s="495"/>
      <c r="N9" s="153"/>
      <c r="O9" s="73"/>
      <c r="P9" s="73"/>
      <c r="Q9" s="73"/>
      <c r="R9" s="89"/>
      <c r="S9" s="88"/>
      <c r="T9" s="300"/>
      <c r="V9" s="85"/>
      <c r="W9" s="85"/>
      <c r="X9" s="22"/>
      <c r="Y9" s="22"/>
      <c r="Z9" s="22"/>
      <c r="AB9" s="22"/>
      <c r="AC9" s="22"/>
    </row>
    <row r="10" spans="2:29" s="87" customFormat="1" ht="63" customHeight="1" thickBot="1">
      <c r="B10" s="488"/>
      <c r="C10" s="494"/>
      <c r="D10" s="253"/>
      <c r="E10" s="253"/>
      <c r="F10" s="253"/>
      <c r="G10" s="474"/>
      <c r="H10" s="475"/>
      <c r="I10" s="474"/>
      <c r="J10" s="475"/>
      <c r="L10" s="488"/>
      <c r="M10" s="496"/>
      <c r="N10" s="240" t="s">
        <v>239</v>
      </c>
      <c r="O10" s="253"/>
      <c r="P10" s="253"/>
      <c r="Q10" s="253"/>
      <c r="R10" s="253"/>
      <c r="S10" s="474"/>
      <c r="T10" s="475"/>
      <c r="U10" s="205"/>
      <c r="W10" s="369">
        <f ca="1">2*RANDBETWEEN(4,10)</f>
        <v>16</v>
      </c>
      <c r="X10" s="325" t="s">
        <v>10</v>
      </c>
      <c r="Z10" s="206"/>
      <c r="AB10" s="206"/>
      <c r="AC10" s="206"/>
    </row>
    <row r="11" spans="2:29" ht="30" thickBot="1">
      <c r="C11" s="72"/>
      <c r="D11" s="72"/>
      <c r="E11" s="72"/>
      <c r="F11" s="72"/>
      <c r="G11" s="72"/>
      <c r="H11" s="385"/>
      <c r="I11" s="342"/>
      <c r="J11" s="342"/>
      <c r="N11" s="72"/>
      <c r="O11" s="72"/>
      <c r="P11" s="72"/>
      <c r="Q11" s="72"/>
      <c r="R11" s="72"/>
      <c r="S11" s="72"/>
      <c r="T11" s="72"/>
      <c r="AB11" s="22"/>
      <c r="AC11" s="22"/>
    </row>
    <row r="12" spans="2:29" s="173" customFormat="1" ht="63" customHeight="1">
      <c r="B12" s="486">
        <v>5</v>
      </c>
      <c r="C12" s="499"/>
      <c r="D12" s="259" t="s">
        <v>36</v>
      </c>
      <c r="E12" s="13"/>
      <c r="F12" s="13"/>
      <c r="G12" s="13"/>
      <c r="H12" s="259"/>
      <c r="I12" s="82"/>
      <c r="J12" s="305"/>
      <c r="L12" s="486">
        <v>6</v>
      </c>
      <c r="M12" s="499"/>
      <c r="N12" s="307" t="s">
        <v>57</v>
      </c>
      <c r="O12" s="174"/>
      <c r="P12" s="174"/>
      <c r="Q12" s="174"/>
      <c r="R12" s="174"/>
      <c r="S12" s="174"/>
      <c r="T12" s="308"/>
      <c r="V12" s="177"/>
      <c r="W12" s="177"/>
      <c r="X12" s="177"/>
      <c r="Y12" s="178"/>
      <c r="Z12" s="181"/>
      <c r="AA12" s="178"/>
      <c r="AB12" s="178"/>
      <c r="AC12" s="178"/>
    </row>
    <row r="13" spans="2:29" s="230" customFormat="1" ht="41.25" customHeight="1" thickBot="1">
      <c r="B13" s="487"/>
      <c r="C13" s="493"/>
      <c r="D13" s="274">
        <f ca="1">RANDBETWEEN(3,11)</f>
        <v>4</v>
      </c>
      <c r="E13" s="153" t="s">
        <v>260</v>
      </c>
      <c r="F13" s="274"/>
      <c r="G13" s="315" t="s">
        <v>37</v>
      </c>
      <c r="H13" s="153"/>
      <c r="I13" s="250"/>
      <c r="J13" s="345"/>
      <c r="L13" s="487"/>
      <c r="M13" s="495"/>
      <c r="N13" s="425">
        <f ca="1">RANDBETWEEN(3,7)</f>
        <v>6</v>
      </c>
      <c r="O13" s="231" t="s">
        <v>39</v>
      </c>
      <c r="P13" s="231"/>
      <c r="Q13" s="231"/>
      <c r="R13" s="269">
        <f ca="1">RANDBETWEEN(3,7)</f>
        <v>5</v>
      </c>
      <c r="S13" s="231" t="s">
        <v>41</v>
      </c>
      <c r="T13" s="426"/>
      <c r="V13" s="276"/>
      <c r="W13" s="277"/>
      <c r="X13" s="276"/>
      <c r="Y13" s="248"/>
      <c r="Z13" s="248"/>
      <c r="AA13" s="278"/>
      <c r="AB13" s="248"/>
      <c r="AC13" s="248"/>
    </row>
    <row r="14" spans="2:29" s="87" customFormat="1" ht="63" customHeight="1" thickBot="1">
      <c r="B14" s="488"/>
      <c r="C14" s="494"/>
      <c r="D14" s="240" t="s">
        <v>38</v>
      </c>
      <c r="E14" s="240"/>
      <c r="F14" s="215"/>
      <c r="G14" s="215"/>
      <c r="H14" s="240"/>
      <c r="I14" s="474"/>
      <c r="J14" s="475"/>
      <c r="L14" s="488"/>
      <c r="M14" s="496"/>
      <c r="N14" s="215" t="s">
        <v>40</v>
      </c>
      <c r="O14" s="215"/>
      <c r="P14" s="215"/>
      <c r="Q14" s="215"/>
      <c r="R14" s="215"/>
      <c r="S14" s="474"/>
      <c r="T14" s="497"/>
      <c r="V14" s="209"/>
      <c r="W14" s="210"/>
      <c r="X14" s="210"/>
    </row>
    <row r="15" spans="2:29" ht="30" thickBot="1">
      <c r="C15" s="72"/>
      <c r="D15" s="72"/>
      <c r="E15" s="72"/>
      <c r="F15" s="72"/>
      <c r="G15" s="72"/>
      <c r="H15" s="385"/>
      <c r="I15" s="342"/>
      <c r="J15" s="342"/>
      <c r="N15" s="72"/>
      <c r="O15" s="72"/>
      <c r="P15" s="72"/>
      <c r="Q15" s="72"/>
      <c r="R15" s="72"/>
      <c r="S15" s="342"/>
      <c r="T15" s="342"/>
      <c r="Y15" s="10"/>
      <c r="AB15" s="10"/>
    </row>
    <row r="16" spans="2:29" s="173" customFormat="1" ht="63" customHeight="1">
      <c r="B16" s="486">
        <v>7</v>
      </c>
      <c r="C16" s="499"/>
      <c r="D16" s="244" t="s">
        <v>247</v>
      </c>
      <c r="E16" s="258"/>
      <c r="F16" s="244"/>
      <c r="G16" s="244">
        <f ca="1">RANDBETWEEN(240,490)</f>
        <v>262</v>
      </c>
      <c r="H16" s="244" t="s">
        <v>66</v>
      </c>
      <c r="I16" s="82"/>
      <c r="J16" s="305"/>
      <c r="L16" s="486">
        <v>8</v>
      </c>
      <c r="M16" s="499"/>
      <c r="N16" s="174" t="s">
        <v>243</v>
      </c>
      <c r="O16" s="174"/>
      <c r="P16" s="174"/>
      <c r="Q16" s="174"/>
      <c r="R16" s="174"/>
      <c r="S16" s="13"/>
      <c r="T16" s="313"/>
      <c r="V16" s="177"/>
    </row>
    <row r="17" spans="2:29" s="230" customFormat="1" ht="41.25" customHeight="1" thickBot="1">
      <c r="B17" s="487"/>
      <c r="C17" s="493"/>
      <c r="D17" s="153" t="s">
        <v>248</v>
      </c>
      <c r="E17" s="261"/>
      <c r="F17" s="431"/>
      <c r="G17" s="510">
        <f ca="1">RANDBETWEEN(2222,8888)/100</f>
        <v>27.37</v>
      </c>
      <c r="H17" s="511"/>
      <c r="I17" s="250"/>
      <c r="J17" s="345"/>
      <c r="L17" s="487"/>
      <c r="M17" s="495"/>
      <c r="N17" s="231" t="s">
        <v>261</v>
      </c>
      <c r="O17" s="231"/>
      <c r="P17" s="231"/>
      <c r="Q17" s="153"/>
      <c r="R17" s="153">
        <f ca="1">RANDBETWEEN(2,8)</f>
        <v>5</v>
      </c>
      <c r="S17" s="153" t="s">
        <v>245</v>
      </c>
      <c r="T17" s="317"/>
    </row>
    <row r="18" spans="2:29" s="87" customFormat="1" ht="63" customHeight="1" thickBot="1">
      <c r="B18" s="488"/>
      <c r="C18" s="494"/>
      <c r="D18" s="215" t="s">
        <v>258</v>
      </c>
      <c r="E18" s="253"/>
      <c r="F18" s="253"/>
      <c r="G18" s="253"/>
      <c r="H18" s="408"/>
      <c r="I18" s="474"/>
      <c r="J18" s="475"/>
      <c r="L18" s="488"/>
      <c r="M18" s="496"/>
      <c r="N18" s="215" t="s">
        <v>244</v>
      </c>
      <c r="O18" s="215"/>
      <c r="P18" s="215"/>
      <c r="Q18" s="215"/>
      <c r="R18" s="215"/>
      <c r="S18" s="474"/>
      <c r="T18" s="497"/>
      <c r="U18" s="325" t="s">
        <v>259</v>
      </c>
    </row>
    <row r="19" spans="2:29" ht="30" thickBot="1">
      <c r="C19" s="72"/>
      <c r="D19" s="72"/>
      <c r="E19" s="72"/>
      <c r="F19" s="72"/>
      <c r="G19" s="72"/>
      <c r="H19" s="385"/>
      <c r="I19" s="342"/>
      <c r="J19" s="342"/>
      <c r="N19" s="72"/>
      <c r="O19" s="72"/>
      <c r="P19" s="72"/>
      <c r="Q19" s="72"/>
      <c r="R19" s="72"/>
      <c r="S19" s="72"/>
      <c r="T19" s="72"/>
      <c r="U19" s="123"/>
      <c r="V19" s="114"/>
      <c r="W19" s="115"/>
    </row>
    <row r="20" spans="2:29" s="173" customFormat="1" ht="63" customHeight="1">
      <c r="B20" s="486">
        <v>9</v>
      </c>
      <c r="C20" s="492"/>
      <c r="D20" s="500" t="s">
        <v>249</v>
      </c>
      <c r="E20" s="501"/>
      <c r="F20" s="501"/>
      <c r="G20" s="501"/>
      <c r="H20" s="501"/>
      <c r="I20" s="501"/>
      <c r="J20" s="502"/>
      <c r="L20" s="486">
        <v>10</v>
      </c>
      <c r="M20" s="492"/>
      <c r="N20" s="259" t="s">
        <v>64</v>
      </c>
      <c r="O20" s="82"/>
      <c r="P20" s="82"/>
      <c r="Q20" s="82"/>
      <c r="R20" s="82" t="s">
        <v>65</v>
      </c>
      <c r="S20" s="195">
        <f ca="1">11*RANDBETWEEN(10,40)/100</f>
        <v>1.21</v>
      </c>
      <c r="T20" s="321"/>
      <c r="U20" s="417"/>
      <c r="V20" s="417"/>
      <c r="W20" s="190"/>
      <c r="Z20" s="177"/>
      <c r="AA20" s="177"/>
      <c r="AB20" s="177"/>
    </row>
    <row r="21" spans="2:29" s="230" customFormat="1" ht="67.5" customHeight="1" thickBot="1">
      <c r="B21" s="520"/>
      <c r="C21" s="493"/>
      <c r="D21" s="515" t="s">
        <v>42</v>
      </c>
      <c r="E21" s="516"/>
      <c r="F21" s="516"/>
      <c r="G21" s="516"/>
      <c r="H21" s="516"/>
      <c r="I21" s="516"/>
      <c r="J21" s="345"/>
      <c r="L21" s="520"/>
      <c r="M21" s="495"/>
      <c r="N21" s="153" t="s">
        <v>240</v>
      </c>
      <c r="O21" s="250"/>
      <c r="P21" s="250"/>
      <c r="Q21" s="250"/>
      <c r="R21" s="250"/>
      <c r="S21" s="249"/>
      <c r="T21" s="324"/>
      <c r="U21" s="295"/>
      <c r="V21" s="295"/>
      <c r="W21" s="294"/>
      <c r="Z21" s="276"/>
      <c r="AA21" s="276"/>
      <c r="AB21" s="276"/>
    </row>
    <row r="22" spans="2:29" s="230" customFormat="1" ht="41.25" customHeight="1" thickBot="1">
      <c r="B22" s="520"/>
      <c r="C22" s="493"/>
      <c r="D22" s="231" t="s">
        <v>45</v>
      </c>
      <c r="E22" s="231"/>
      <c r="F22" s="274">
        <f ca="1">2*RANDBETWEEN(2,9)</f>
        <v>8</v>
      </c>
      <c r="G22" s="231" t="s">
        <v>44</v>
      </c>
      <c r="H22" s="153"/>
      <c r="I22" s="317"/>
      <c r="J22" s="427"/>
      <c r="L22" s="520"/>
      <c r="M22" s="495"/>
      <c r="N22" s="153" t="s">
        <v>149</v>
      </c>
      <c r="O22" s="249"/>
      <c r="P22" s="249"/>
      <c r="Q22" s="249"/>
      <c r="R22" s="274"/>
      <c r="S22" s="249"/>
      <c r="T22" s="345"/>
      <c r="U22" s="112"/>
      <c r="V22" s="113"/>
      <c r="W22" s="294"/>
      <c r="Z22" s="276"/>
      <c r="AA22" s="276"/>
      <c r="AB22" s="276"/>
    </row>
    <row r="23" spans="2:29" s="87" customFormat="1" ht="63" customHeight="1" thickBot="1">
      <c r="B23" s="488"/>
      <c r="C23" s="494"/>
      <c r="D23" s="215" t="s">
        <v>250</v>
      </c>
      <c r="E23" s="215"/>
      <c r="F23" s="322">
        <f ca="1">0.25*RANDBETWEEN(2,12) +0.1</f>
        <v>3.1</v>
      </c>
      <c r="G23" s="503" t="s">
        <v>43</v>
      </c>
      <c r="H23" s="504"/>
      <c r="I23" s="505"/>
      <c r="J23" s="359"/>
      <c r="L23" s="488"/>
      <c r="M23" s="496"/>
      <c r="N23" s="253"/>
      <c r="O23" s="253"/>
      <c r="P23" s="253"/>
      <c r="Q23" s="253"/>
      <c r="R23" s="408"/>
      <c r="S23" s="474"/>
      <c r="T23" s="498"/>
      <c r="U23" s="205"/>
      <c r="V23" s="288"/>
      <c r="W23" s="288"/>
      <c r="X23" s="206"/>
      <c r="Y23" s="206"/>
      <c r="Z23" s="289"/>
      <c r="AA23" s="289"/>
      <c r="AB23" s="289"/>
      <c r="AC23" s="206"/>
    </row>
    <row r="24" spans="2:29" ht="30" thickBot="1">
      <c r="C24" s="72"/>
      <c r="D24" s="72"/>
      <c r="E24" s="72"/>
      <c r="F24" s="72"/>
      <c r="G24" s="72"/>
      <c r="H24" s="385"/>
      <c r="I24" s="342"/>
      <c r="J24" s="342"/>
      <c r="N24" s="72"/>
      <c r="O24" s="72"/>
      <c r="P24" s="72"/>
      <c r="Q24" s="72"/>
      <c r="R24" s="72"/>
      <c r="S24" s="72"/>
      <c r="T24" s="72"/>
      <c r="V24" s="22"/>
      <c r="W24" s="125"/>
      <c r="X24" s="125"/>
      <c r="Y24" s="126"/>
      <c r="Z24" s="22"/>
      <c r="AA24" s="31"/>
      <c r="AB24" s="125"/>
      <c r="AC24" s="125"/>
    </row>
    <row r="25" spans="2:29" s="173" customFormat="1" ht="63" customHeight="1" thickBot="1">
      <c r="B25" s="486">
        <v>11</v>
      </c>
      <c r="C25" s="492"/>
      <c r="D25" s="244" t="s">
        <v>67</v>
      </c>
      <c r="E25" s="258"/>
      <c r="F25" s="244"/>
      <c r="G25" s="244"/>
      <c r="H25" s="244"/>
      <c r="I25" s="259"/>
      <c r="J25" s="260"/>
      <c r="L25" s="486">
        <v>12</v>
      </c>
      <c r="M25" s="492"/>
      <c r="N25" s="244" t="s">
        <v>54</v>
      </c>
      <c r="O25" s="174"/>
      <c r="P25" s="174"/>
      <c r="Q25" s="254">
        <f ca="1">V30*X32</f>
        <v>12</v>
      </c>
      <c r="R25" s="174"/>
      <c r="S25" s="82"/>
      <c r="T25" s="305"/>
      <c r="V25" s="178"/>
      <c r="W25" s="178"/>
      <c r="X25" s="178"/>
      <c r="Y25" s="178"/>
      <c r="Z25" s="178"/>
      <c r="AA25" s="178"/>
      <c r="AB25" s="178"/>
      <c r="AC25" s="178"/>
    </row>
    <row r="26" spans="2:29" s="230" customFormat="1" ht="41.25" customHeight="1" thickBot="1">
      <c r="B26" s="520"/>
      <c r="C26" s="493"/>
      <c r="D26" s="153" t="s">
        <v>251</v>
      </c>
      <c r="E26" s="261"/>
      <c r="F26" s="420"/>
      <c r="G26" s="506">
        <f ca="1">2*RANDBETWEEN(88,288)/100</f>
        <v>2</v>
      </c>
      <c r="H26" s="507"/>
      <c r="I26" s="250"/>
      <c r="J26" s="345"/>
      <c r="L26" s="520"/>
      <c r="M26" s="495"/>
      <c r="N26" s="241" t="s">
        <v>151</v>
      </c>
      <c r="O26" s="231"/>
      <c r="P26" s="231"/>
      <c r="Q26" s="270">
        <f ca="1">V30+X32</f>
        <v>8</v>
      </c>
      <c r="R26" s="231"/>
      <c r="S26" s="251" t="s">
        <v>55</v>
      </c>
      <c r="T26" s="281"/>
    </row>
    <row r="27" spans="2:29" s="87" customFormat="1" ht="63" customHeight="1" thickBot="1">
      <c r="B27" s="488"/>
      <c r="C27" s="494"/>
      <c r="D27" s="253" t="s">
        <v>68</v>
      </c>
      <c r="E27" s="253"/>
      <c r="F27" s="253"/>
      <c r="G27" s="253"/>
      <c r="H27" s="386"/>
      <c r="I27" s="408"/>
      <c r="J27" s="281"/>
      <c r="L27" s="488"/>
      <c r="M27" s="496"/>
      <c r="N27" s="253"/>
      <c r="O27" s="253"/>
      <c r="P27" s="253"/>
      <c r="Q27" s="253"/>
      <c r="R27" s="253"/>
      <c r="S27" s="236" t="s">
        <v>56</v>
      </c>
      <c r="T27" s="281"/>
    </row>
    <row r="28" spans="2:29" ht="30" thickBot="1">
      <c r="C28" s="72"/>
      <c r="D28" s="72"/>
      <c r="E28" s="72"/>
      <c r="F28" s="72"/>
      <c r="G28" s="72"/>
      <c r="H28" s="385"/>
      <c r="I28" s="342"/>
      <c r="J28" s="342"/>
      <c r="N28" s="72"/>
      <c r="O28" s="72"/>
      <c r="P28" s="72"/>
      <c r="Q28" s="72"/>
      <c r="R28" s="72"/>
      <c r="S28" s="72"/>
      <c r="T28" s="72"/>
    </row>
    <row r="29" spans="2:29" s="173" customFormat="1" ht="63" customHeight="1">
      <c r="B29" s="486">
        <v>13</v>
      </c>
      <c r="C29" s="492"/>
      <c r="D29" s="259" t="s">
        <v>32</v>
      </c>
      <c r="E29" s="259"/>
      <c r="F29" s="259"/>
      <c r="G29" s="259"/>
      <c r="H29" s="259">
        <f ca="1">(RANDBETWEEN(2,12))^2</f>
        <v>144</v>
      </c>
      <c r="I29" s="13" t="s">
        <v>237</v>
      </c>
      <c r="J29" s="313"/>
      <c r="L29" s="486">
        <v>14</v>
      </c>
      <c r="M29" s="492"/>
      <c r="N29" s="259" t="s">
        <v>53</v>
      </c>
      <c r="O29" s="259"/>
      <c r="P29" s="259"/>
      <c r="Q29" s="259"/>
      <c r="R29" s="13"/>
      <c r="S29" s="323"/>
      <c r="T29" s="321"/>
    </row>
    <row r="30" spans="2:29" s="230" customFormat="1" ht="40.5" customHeight="1" thickBot="1">
      <c r="B30" s="520"/>
      <c r="C30" s="493"/>
      <c r="D30" s="231" t="s">
        <v>252</v>
      </c>
      <c r="E30" s="231"/>
      <c r="F30" s="231"/>
      <c r="G30" s="231"/>
      <c r="H30" s="231"/>
      <c r="I30" s="274"/>
      <c r="J30" s="317"/>
      <c r="L30" s="520"/>
      <c r="M30" s="495"/>
      <c r="N30" s="251">
        <f ca="1">V30*X32*AA31</f>
        <v>48</v>
      </c>
      <c r="O30" s="153" t="s">
        <v>241</v>
      </c>
      <c r="P30" s="153"/>
      <c r="Q30" s="274"/>
      <c r="R30" s="153"/>
      <c r="S30" s="249"/>
      <c r="T30" s="324"/>
      <c r="V30" s="368">
        <f ca="1">RANDBETWEEN(1,4)</f>
        <v>2</v>
      </c>
      <c r="W30" s="370" t="s">
        <v>10</v>
      </c>
      <c r="X30" s="294"/>
      <c r="Y30" s="248"/>
      <c r="Z30" s="377"/>
    </row>
    <row r="31" spans="2:29" s="87" customFormat="1" ht="63" customHeight="1" thickBot="1">
      <c r="B31" s="488"/>
      <c r="C31" s="494"/>
      <c r="D31" s="215"/>
      <c r="E31" s="215"/>
      <c r="F31" s="215"/>
      <c r="G31" s="215"/>
      <c r="H31" s="215"/>
      <c r="I31" s="474"/>
      <c r="J31" s="497"/>
      <c r="K31" s="445" t="s">
        <v>10</v>
      </c>
      <c r="L31" s="488"/>
      <c r="M31" s="496"/>
      <c r="N31" s="215" t="s">
        <v>253</v>
      </c>
      <c r="O31" s="253"/>
      <c r="P31" s="253"/>
      <c r="Q31" s="253"/>
      <c r="R31" s="253"/>
      <c r="S31" s="474"/>
      <c r="T31" s="475"/>
      <c r="U31" s="362" t="s">
        <v>10</v>
      </c>
      <c r="W31" s="205"/>
      <c r="X31" s="205"/>
      <c r="Y31" s="206"/>
      <c r="Z31" s="206"/>
      <c r="AA31" s="373">
        <f ca="1">RANDBETWEEN(1,6)</f>
        <v>4</v>
      </c>
      <c r="AB31" s="374" t="s">
        <v>10</v>
      </c>
    </row>
    <row r="32" spans="2:29" ht="30" thickBot="1">
      <c r="C32" s="72"/>
      <c r="D32" s="72"/>
      <c r="E32" s="72"/>
      <c r="F32" s="72"/>
      <c r="G32" s="72"/>
      <c r="H32" s="385"/>
      <c r="I32" s="342"/>
      <c r="J32" s="342"/>
      <c r="N32" s="72"/>
      <c r="O32" s="72"/>
      <c r="P32" s="72"/>
      <c r="Q32" s="72"/>
      <c r="R32" s="72"/>
      <c r="S32" s="342"/>
      <c r="T32" s="342"/>
      <c r="V32" s="85"/>
      <c r="X32" s="442">
        <f ca="1">RANDBETWEEN(5,10)</f>
        <v>6</v>
      </c>
      <c r="Y32" s="443" t="s">
        <v>52</v>
      </c>
      <c r="Z32" s="444"/>
    </row>
    <row r="33" spans="1:35" s="173" customFormat="1" ht="63" customHeight="1">
      <c r="B33" s="486">
        <v>15</v>
      </c>
      <c r="C33" s="492"/>
      <c r="D33" s="174" t="s">
        <v>238</v>
      </c>
      <c r="E33" s="174"/>
      <c r="F33" s="174"/>
      <c r="G33" s="174"/>
      <c r="H33" s="341"/>
      <c r="I33" s="421">
        <f ca="1">0.3*RANDBETWEEN(3,9)</f>
        <v>1.7999999999999998</v>
      </c>
      <c r="J33" s="321"/>
      <c r="L33" s="486">
        <v>16</v>
      </c>
      <c r="M33" s="492"/>
      <c r="N33" s="174" t="s">
        <v>59</v>
      </c>
      <c r="O33" s="174"/>
      <c r="P33" s="174"/>
      <c r="Q33" s="174"/>
      <c r="R33" s="174"/>
      <c r="S33" s="82"/>
      <c r="T33" s="305"/>
      <c r="V33" s="190"/>
      <c r="W33" s="43" t="s">
        <v>58</v>
      </c>
      <c r="X33" s="190"/>
    </row>
    <row r="34" spans="1:35" s="230" customFormat="1" ht="40.5" customHeight="1" thickBot="1">
      <c r="B34" s="520"/>
      <c r="C34" s="493"/>
      <c r="D34" s="231" t="s">
        <v>254</v>
      </c>
      <c r="E34" s="249"/>
      <c r="F34" s="249"/>
      <c r="G34" s="249"/>
      <c r="H34" s="270"/>
      <c r="I34" s="250"/>
      <c r="J34" s="324"/>
      <c r="L34" s="520"/>
      <c r="M34" s="495"/>
      <c r="N34" s="343">
        <f ca="1">V35</f>
        <v>39</v>
      </c>
      <c r="O34" s="432" t="s">
        <v>209</v>
      </c>
      <c r="P34" s="231"/>
      <c r="Q34" s="231"/>
      <c r="R34" s="249"/>
      <c r="S34" s="250"/>
      <c r="T34" s="345"/>
    </row>
    <row r="35" spans="1:35" s="87" customFormat="1" ht="63" customHeight="1" thickBot="1">
      <c r="B35" s="488"/>
      <c r="C35" s="494"/>
      <c r="D35" s="253"/>
      <c r="E35" s="253"/>
      <c r="F35" s="253"/>
      <c r="G35" s="253"/>
      <c r="H35" s="384"/>
      <c r="I35" s="512"/>
      <c r="J35" s="514"/>
      <c r="L35" s="488"/>
      <c r="M35" s="496"/>
      <c r="N35" s="240" t="s">
        <v>255</v>
      </c>
      <c r="O35" s="253"/>
      <c r="P35" s="253"/>
      <c r="Q35" s="253"/>
      <c r="R35" s="253"/>
      <c r="S35" s="474"/>
      <c r="T35" s="475"/>
      <c r="U35" s="130"/>
      <c r="V35" s="131">
        <f ca="1">RANDBETWEEN(35,65)</f>
        <v>39</v>
      </c>
      <c r="W35" s="130">
        <v>0</v>
      </c>
    </row>
    <row r="36" spans="1:35" ht="30" thickBot="1">
      <c r="C36" s="72"/>
      <c r="D36" s="72"/>
      <c r="E36" s="72"/>
      <c r="F36" s="72"/>
      <c r="G36" s="72"/>
      <c r="H36" s="385"/>
      <c r="I36" s="342"/>
      <c r="J36" s="342"/>
      <c r="N36" s="72"/>
      <c r="O36" s="72"/>
      <c r="P36" s="72"/>
      <c r="Q36" s="72"/>
      <c r="R36" s="72"/>
      <c r="S36" s="342"/>
      <c r="T36" s="342"/>
      <c r="W36" s="132"/>
      <c r="X36" s="132"/>
      <c r="Y36" s="132"/>
      <c r="Z36" s="133"/>
      <c r="AA36" s="22"/>
      <c r="AB36" s="132"/>
      <c r="AC36" s="132"/>
      <c r="AD36" s="132"/>
      <c r="AE36" s="132"/>
      <c r="AF36" s="22"/>
      <c r="AG36" s="22"/>
      <c r="AH36" s="22"/>
      <c r="AI36" s="22"/>
    </row>
    <row r="37" spans="1:35" s="173" customFormat="1" ht="63" customHeight="1" thickBot="1">
      <c r="B37" s="486">
        <v>17</v>
      </c>
      <c r="C37" s="499"/>
      <c r="D37" s="252">
        <f ca="1">12*RANDBETWEEN(3,10)</f>
        <v>96</v>
      </c>
      <c r="E37" s="259" t="s">
        <v>62</v>
      </c>
      <c r="F37" s="259"/>
      <c r="G37" s="259"/>
      <c r="H37" s="349"/>
      <c r="I37" s="479"/>
      <c r="J37" s="475"/>
      <c r="L37" s="486">
        <v>18</v>
      </c>
      <c r="M37" s="499"/>
      <c r="N37" s="267" t="s">
        <v>46</v>
      </c>
      <c r="O37" s="267"/>
      <c r="P37" s="267"/>
      <c r="Q37" s="267"/>
      <c r="R37" s="259"/>
      <c r="S37" s="13"/>
      <c r="T37" s="313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</row>
    <row r="38" spans="1:35" s="230" customFormat="1" ht="42" customHeight="1" thickBot="1">
      <c r="B38" s="487"/>
      <c r="C38" s="493"/>
      <c r="D38" s="315">
        <f ca="1">24*RANDBETWEEN(3,10)</f>
        <v>72</v>
      </c>
      <c r="E38" s="153" t="s">
        <v>61</v>
      </c>
      <c r="F38" s="153"/>
      <c r="G38" s="153"/>
      <c r="H38" s="280"/>
      <c r="I38" s="479"/>
      <c r="J38" s="475"/>
      <c r="L38" s="487"/>
      <c r="M38" s="495"/>
      <c r="N38" s="269">
        <f ca="1">2*RANDBETWEEN(10,14)/10</f>
        <v>2.8</v>
      </c>
      <c r="O38" s="241" t="s">
        <v>12</v>
      </c>
      <c r="P38" s="269">
        <f ca="1">2*RANDBETWEEN(15,19)/10</f>
        <v>3</v>
      </c>
      <c r="Q38" s="231" t="s">
        <v>7</v>
      </c>
      <c r="R38" s="231"/>
      <c r="S38" s="274"/>
      <c r="T38" s="317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</row>
    <row r="39" spans="1:35" s="87" customFormat="1" ht="63" customHeight="1" thickBot="1">
      <c r="B39" s="488"/>
      <c r="C39" s="494"/>
      <c r="D39" s="351">
        <f ca="1">7*RANDBETWEEN(3,10)</f>
        <v>70</v>
      </c>
      <c r="E39" s="215" t="s">
        <v>63</v>
      </c>
      <c r="F39" s="215"/>
      <c r="G39" s="215"/>
      <c r="H39" s="299"/>
      <c r="I39" s="479"/>
      <c r="J39" s="475"/>
      <c r="L39" s="488"/>
      <c r="M39" s="496"/>
      <c r="N39" s="215"/>
      <c r="O39" s="215"/>
      <c r="P39" s="215"/>
      <c r="Q39" s="215"/>
      <c r="R39" s="215"/>
      <c r="S39" s="474"/>
      <c r="T39" s="497"/>
    </row>
    <row r="40" spans="1:35" ht="30" thickBot="1">
      <c r="C40" s="72"/>
      <c r="D40" s="72"/>
      <c r="E40" s="72"/>
      <c r="F40" s="72"/>
      <c r="G40" s="72"/>
      <c r="H40" s="385"/>
      <c r="I40" s="342"/>
      <c r="J40" s="342"/>
      <c r="N40" s="72"/>
      <c r="O40" s="72"/>
      <c r="P40" s="72"/>
      <c r="Q40" s="72"/>
      <c r="R40" s="72"/>
      <c r="S40" s="72"/>
      <c r="T40" s="72"/>
    </row>
    <row r="41" spans="1:35" s="173" customFormat="1" ht="63" customHeight="1">
      <c r="B41" s="486">
        <v>19</v>
      </c>
      <c r="C41" s="492"/>
      <c r="D41" s="435" t="s">
        <v>50</v>
      </c>
      <c r="E41" s="436"/>
      <c r="F41" s="437">
        <f ca="1">5*RANDBETWEEN(60,140)/100</f>
        <v>5.55</v>
      </c>
      <c r="G41" s="438" t="s">
        <v>51</v>
      </c>
      <c r="H41" s="355"/>
      <c r="I41" s="422"/>
      <c r="J41" s="439">
        <f ca="1">5*RANDBETWEEN(20,60)/100</f>
        <v>2.95</v>
      </c>
      <c r="L41" s="486">
        <v>20</v>
      </c>
      <c r="M41" s="492"/>
      <c r="N41" s="174" t="s">
        <v>150</v>
      </c>
      <c r="O41" s="323"/>
      <c r="P41" s="82"/>
      <c r="Q41" s="82"/>
      <c r="R41" s="82"/>
      <c r="S41" s="13"/>
      <c r="T41" s="321"/>
      <c r="V41" s="198"/>
      <c r="W41" s="135">
        <f>4</f>
        <v>4</v>
      </c>
      <c r="X41" s="135"/>
      <c r="Y41" s="198"/>
      <c r="Z41" s="199"/>
      <c r="AA41" s="178"/>
    </row>
    <row r="42" spans="1:35" s="230" customFormat="1" ht="40.5" customHeight="1">
      <c r="B42" s="520"/>
      <c r="C42" s="493"/>
      <c r="D42" s="231" t="s">
        <v>48</v>
      </c>
      <c r="E42" s="231"/>
      <c r="F42" s="231"/>
      <c r="G42" s="231"/>
      <c r="H42" s="403"/>
      <c r="I42" s="423"/>
      <c r="J42" s="424"/>
      <c r="L42" s="520"/>
      <c r="M42" s="495"/>
      <c r="N42" s="153" t="s">
        <v>26</v>
      </c>
      <c r="O42" s="250"/>
      <c r="P42" s="250"/>
      <c r="Q42" s="250"/>
      <c r="R42" s="249"/>
      <c r="S42" s="250"/>
      <c r="T42" s="324"/>
      <c r="V42" s="136">
        <f ca="1">RANDBETWEEN(5,9)</f>
        <v>7</v>
      </c>
      <c r="W42" s="434"/>
      <c r="X42" s="140"/>
      <c r="Y42" s="140"/>
      <c r="Z42" s="318"/>
      <c r="AA42" s="248"/>
    </row>
    <row r="43" spans="1:35" s="230" customFormat="1" ht="40.5" customHeight="1" thickBot="1">
      <c r="B43" s="487"/>
      <c r="C43" s="493"/>
      <c r="D43" s="231" t="s">
        <v>47</v>
      </c>
      <c r="E43" s="231"/>
      <c r="F43" s="231"/>
      <c r="G43" s="231"/>
      <c r="H43" s="403"/>
      <c r="I43" s="423"/>
      <c r="J43" s="424"/>
      <c r="L43" s="487"/>
      <c r="M43" s="495"/>
      <c r="N43" s="153" t="s">
        <v>214</v>
      </c>
      <c r="O43" s="249"/>
      <c r="P43" s="249"/>
      <c r="Q43" s="249"/>
      <c r="R43" s="249"/>
      <c r="S43" s="249"/>
      <c r="T43" s="345"/>
      <c r="V43" s="434"/>
      <c r="W43" s="434"/>
      <c r="X43" s="434"/>
      <c r="Y43" s="434"/>
      <c r="Z43" s="318"/>
      <c r="AA43" s="248"/>
    </row>
    <row r="44" spans="1:35" s="87" customFormat="1" ht="63" customHeight="1" thickBot="1">
      <c r="B44" s="488"/>
      <c r="C44" s="494"/>
      <c r="D44" s="215" t="s">
        <v>49</v>
      </c>
      <c r="E44" s="215"/>
      <c r="F44" s="215"/>
      <c r="G44" s="215"/>
      <c r="H44" s="433"/>
      <c r="I44" s="512"/>
      <c r="J44" s="513"/>
      <c r="L44" s="488"/>
      <c r="M44" s="496"/>
      <c r="N44" s="253"/>
      <c r="O44" s="253"/>
      <c r="P44" s="253"/>
      <c r="Q44" s="253"/>
      <c r="R44" s="253"/>
      <c r="S44" s="474"/>
      <c r="T44" s="475"/>
      <c r="V44" s="418"/>
      <c r="W44" s="418"/>
      <c r="X44" s="224"/>
      <c r="Z44" s="415">
        <v>2</v>
      </c>
      <c r="AA44" s="206"/>
    </row>
    <row r="45" spans="1:35" ht="29">
      <c r="A45" s="22"/>
      <c r="V45" s="139"/>
      <c r="W45" s="138"/>
      <c r="X45" s="140">
        <f ca="1">RANDBETWEEN(9,20)</f>
        <v>9</v>
      </c>
      <c r="Y45" s="138"/>
      <c r="Z45" s="33"/>
      <c r="AA45" s="22"/>
    </row>
    <row r="46" spans="1:35" s="22" customFormat="1" ht="29">
      <c r="B46" s="485"/>
      <c r="C46" s="172"/>
      <c r="D46" s="55"/>
      <c r="E46" s="55"/>
      <c r="F46" s="55"/>
      <c r="G46" s="55"/>
      <c r="H46" s="56"/>
      <c r="I46" s="91"/>
      <c r="J46" s="91"/>
      <c r="K46" s="10"/>
      <c r="L46" s="485"/>
      <c r="M46" s="172"/>
      <c r="S46" s="24"/>
      <c r="T46" s="24"/>
    </row>
    <row r="47" spans="1:35" s="22" customFormat="1" ht="29">
      <c r="B47" s="485"/>
      <c r="C47" s="172"/>
      <c r="D47" s="55"/>
      <c r="E47" s="55"/>
      <c r="F47" s="55"/>
      <c r="G47" s="55"/>
      <c r="H47" s="56"/>
      <c r="I47" s="91"/>
      <c r="J47" s="91"/>
      <c r="L47" s="485"/>
      <c r="M47" s="172"/>
      <c r="S47" s="24"/>
      <c r="T47" s="24"/>
    </row>
    <row r="48" spans="1:35" s="22" customFormat="1" ht="24">
      <c r="D48" s="55"/>
      <c r="E48" s="55"/>
      <c r="F48" s="55"/>
      <c r="G48" s="55"/>
      <c r="H48" s="56"/>
      <c r="I48" s="91"/>
      <c r="J48" s="91"/>
      <c r="S48" s="24"/>
      <c r="T48" s="24"/>
    </row>
    <row r="49" spans="1:20" s="22" customFormat="1" ht="24">
      <c r="D49" s="55"/>
      <c r="E49" s="55"/>
      <c r="F49" s="55"/>
      <c r="G49" s="55"/>
      <c r="H49" s="56"/>
      <c r="I49" s="91"/>
      <c r="J49" s="508"/>
      <c r="S49" s="24"/>
      <c r="T49" s="467"/>
    </row>
    <row r="50" spans="1:20" s="22" customFormat="1" ht="24">
      <c r="D50" s="55"/>
      <c r="E50" s="55"/>
      <c r="F50" s="55"/>
      <c r="G50" s="55"/>
      <c r="H50" s="56"/>
      <c r="I50" s="91"/>
      <c r="J50" s="509"/>
      <c r="S50" s="24"/>
      <c r="T50" s="468"/>
    </row>
    <row r="51" spans="1:20" s="22" customFormat="1" ht="24">
      <c r="D51" s="55"/>
      <c r="E51" s="55"/>
      <c r="F51" s="55"/>
      <c r="G51" s="55"/>
      <c r="H51" s="56"/>
      <c r="I51" s="91"/>
      <c r="J51" s="91"/>
      <c r="S51" s="24"/>
      <c r="T51" s="24"/>
    </row>
    <row r="52" spans="1:20" s="22" customFormat="1" ht="29">
      <c r="B52" s="485"/>
      <c r="C52" s="172"/>
      <c r="D52" s="55"/>
      <c r="E52" s="55"/>
      <c r="F52" s="55"/>
      <c r="G52" s="55"/>
      <c r="H52" s="56"/>
      <c r="I52" s="91"/>
      <c r="J52" s="91"/>
      <c r="L52" s="485"/>
      <c r="M52" s="172"/>
      <c r="S52" s="24"/>
      <c r="T52" s="24"/>
    </row>
    <row r="53" spans="1:20" s="22" customFormat="1" ht="29">
      <c r="B53" s="485"/>
      <c r="C53" s="172"/>
      <c r="D53" s="55"/>
      <c r="E53" s="55"/>
      <c r="F53" s="55"/>
      <c r="G53" s="55"/>
      <c r="H53" s="56"/>
      <c r="I53" s="91"/>
      <c r="J53" s="91"/>
      <c r="L53" s="485"/>
      <c r="M53" s="172"/>
      <c r="S53" s="24"/>
      <c r="T53" s="24"/>
    </row>
    <row r="54" spans="1:20" s="22" customFormat="1" ht="24">
      <c r="D54" s="55"/>
      <c r="E54" s="55"/>
      <c r="F54" s="55"/>
      <c r="G54" s="55"/>
      <c r="H54" s="56"/>
      <c r="I54" s="91"/>
      <c r="J54" s="91"/>
      <c r="S54" s="24"/>
      <c r="T54" s="24"/>
    </row>
    <row r="55" spans="1:20" s="22" customFormat="1" ht="24">
      <c r="D55" s="55"/>
      <c r="E55" s="55"/>
      <c r="F55" s="55"/>
      <c r="G55" s="55"/>
      <c r="H55" s="56"/>
      <c r="I55" s="91"/>
      <c r="J55" s="508"/>
      <c r="S55" s="24"/>
      <c r="T55" s="467"/>
    </row>
    <row r="56" spans="1:20" s="22" customFormat="1" ht="24">
      <c r="A56" s="1"/>
      <c r="D56" s="55"/>
      <c r="E56" s="55"/>
      <c r="F56" s="55"/>
      <c r="G56" s="55"/>
      <c r="H56" s="56"/>
      <c r="I56" s="91"/>
      <c r="J56" s="509"/>
      <c r="S56" s="24"/>
      <c r="T56" s="468"/>
    </row>
  </sheetData>
  <sheetProtection password="876B" sheet="1" objects="1" scenarios="1" selectLockedCells="1"/>
  <mergeCells count="74">
    <mergeCell ref="B33:B35"/>
    <mergeCell ref="L33:L35"/>
    <mergeCell ref="B37:B39"/>
    <mergeCell ref="L37:L39"/>
    <mergeCell ref="B29:B31"/>
    <mergeCell ref="L29:L31"/>
    <mergeCell ref="C29:C31"/>
    <mergeCell ref="C33:C35"/>
    <mergeCell ref="C37:C39"/>
    <mergeCell ref="B41:B44"/>
    <mergeCell ref="L41:L44"/>
    <mergeCell ref="M37:M39"/>
    <mergeCell ref="M41:M44"/>
    <mergeCell ref="B4:B6"/>
    <mergeCell ref="L4:L6"/>
    <mergeCell ref="B8:B10"/>
    <mergeCell ref="L8:L10"/>
    <mergeCell ref="B12:B14"/>
    <mergeCell ref="L12:L14"/>
    <mergeCell ref="B16:B18"/>
    <mergeCell ref="L16:L18"/>
    <mergeCell ref="B20:B23"/>
    <mergeCell ref="L20:L23"/>
    <mergeCell ref="B25:B27"/>
    <mergeCell ref="L25:L27"/>
    <mergeCell ref="C4:C6"/>
    <mergeCell ref="C8:C10"/>
    <mergeCell ref="C12:C14"/>
    <mergeCell ref="M4:M6"/>
    <mergeCell ref="M8:M10"/>
    <mergeCell ref="M12:M14"/>
    <mergeCell ref="D5:J5"/>
    <mergeCell ref="J55:J56"/>
    <mergeCell ref="T55:T56"/>
    <mergeCell ref="G10:H10"/>
    <mergeCell ref="I39:J39"/>
    <mergeCell ref="S39:T39"/>
    <mergeCell ref="I37:J37"/>
    <mergeCell ref="I38:J38"/>
    <mergeCell ref="G17:H17"/>
    <mergeCell ref="M16:M18"/>
    <mergeCell ref="I44:J44"/>
    <mergeCell ref="S44:T44"/>
    <mergeCell ref="I31:J31"/>
    <mergeCell ref="S31:T31"/>
    <mergeCell ref="I35:J35"/>
    <mergeCell ref="S35:T35"/>
    <mergeCell ref="D21:I21"/>
    <mergeCell ref="S6:T6"/>
    <mergeCell ref="I10:J10"/>
    <mergeCell ref="S10:T10"/>
    <mergeCell ref="I14:J14"/>
    <mergeCell ref="S14:T14"/>
    <mergeCell ref="I6:J6"/>
    <mergeCell ref="B46:B47"/>
    <mergeCell ref="L46:L47"/>
    <mergeCell ref="J49:J50"/>
    <mergeCell ref="T49:T50"/>
    <mergeCell ref="B52:B53"/>
    <mergeCell ref="L52:L53"/>
    <mergeCell ref="C41:C44"/>
    <mergeCell ref="M29:M31"/>
    <mergeCell ref="M33:M35"/>
    <mergeCell ref="I18:J18"/>
    <mergeCell ref="S18:T18"/>
    <mergeCell ref="S23:T23"/>
    <mergeCell ref="C16:C18"/>
    <mergeCell ref="C20:C23"/>
    <mergeCell ref="M20:M23"/>
    <mergeCell ref="C25:C27"/>
    <mergeCell ref="M25:M27"/>
    <mergeCell ref="D20:J20"/>
    <mergeCell ref="G23:I23"/>
    <mergeCell ref="G26:H26"/>
  </mergeCells>
  <conditionalFormatting sqref="D8">
    <cfRule type="cellIs" dxfId="122" priority="30" operator="equal">
      <formula>$F$10-$D$10</formula>
    </cfRule>
  </conditionalFormatting>
  <conditionalFormatting sqref="I6:J6">
    <cfRule type="cellIs" dxfId="121" priority="29" operator="equal">
      <formula>$D$6/400 *8</formula>
    </cfRule>
  </conditionalFormatting>
  <conditionalFormatting sqref="S6:T6">
    <cfRule type="cellIs" dxfId="120" priority="28" operator="equal">
      <formula>($P$5+4)/4</formula>
    </cfRule>
  </conditionalFormatting>
  <conditionalFormatting sqref="G10:H10">
    <cfRule type="cellIs" dxfId="119" priority="27" operator="equal">
      <formula>$G$9-8</formula>
    </cfRule>
  </conditionalFormatting>
  <conditionalFormatting sqref="I10:J10">
    <cfRule type="cellIs" dxfId="118" priority="26" operator="equal">
      <formula>$G$10-8</formula>
    </cfRule>
  </conditionalFormatting>
  <conditionalFormatting sqref="S10:T10">
    <cfRule type="cellIs" dxfId="117" priority="25" operator="equal">
      <formula>($W$10/2)*$U$8</formula>
    </cfRule>
  </conditionalFormatting>
  <conditionalFormatting sqref="I14:J14">
    <cfRule type="cellIs" dxfId="116" priority="23" operator="equal">
      <formula>50-(4*$D$13)</formula>
    </cfRule>
  </conditionalFormatting>
  <conditionalFormatting sqref="S14:T14">
    <cfRule type="cellIs" dxfId="115" priority="22" operator="equal">
      <formula>190-($N$13*$R$13)</formula>
    </cfRule>
  </conditionalFormatting>
  <conditionalFormatting sqref="I18:J18">
    <cfRule type="cellIs" dxfId="114" priority="21" operator="equal">
      <formula>$G$16-$G$17</formula>
    </cfRule>
  </conditionalFormatting>
  <conditionalFormatting sqref="S18:T18">
    <cfRule type="cellIs" dxfId="113" priority="20" operator="equal">
      <formula>$R$17*4.5</formula>
    </cfRule>
  </conditionalFormatting>
  <conditionalFormatting sqref="J22">
    <cfRule type="cellIs" dxfId="112" priority="19" operator="equal">
      <formula>$F$22*0.25+0.1</formula>
    </cfRule>
  </conditionalFormatting>
  <conditionalFormatting sqref="J23">
    <cfRule type="cellIs" dxfId="111" priority="18" operator="equal">
      <formula>($F$23-0.1)/0.25</formula>
    </cfRule>
  </conditionalFormatting>
  <conditionalFormatting sqref="S23:T23">
    <cfRule type="cellIs" dxfId="110" priority="15" operator="equal">
      <formula>(11*0.6)-$S$20</formula>
    </cfRule>
    <cfRule type="cellIs" dxfId="109" priority="16" operator="equal">
      <formula>(11*60)-$S$20</formula>
    </cfRule>
  </conditionalFormatting>
  <conditionalFormatting sqref="J27">
    <cfRule type="cellIs" dxfId="108" priority="14" operator="equal">
      <formula>($G$26*2)/4</formula>
    </cfRule>
  </conditionalFormatting>
  <conditionalFormatting sqref="T26">
    <cfRule type="cellIs" dxfId="107" priority="13" operator="equal">
      <formula>$V$30</formula>
    </cfRule>
  </conditionalFormatting>
  <conditionalFormatting sqref="T27">
    <cfRule type="cellIs" dxfId="106" priority="12" operator="equal">
      <formula>$X$32</formula>
    </cfRule>
  </conditionalFormatting>
  <conditionalFormatting sqref="I31:J31">
    <cfRule type="cellIs" dxfId="105" priority="10" operator="equal">
      <formula>($H$29^0.5)*4</formula>
    </cfRule>
    <cfRule type="cellIs" dxfId="104" priority="11" operator="equal">
      <formula>($H$29^0.5)/4</formula>
    </cfRule>
  </conditionalFormatting>
  <conditionalFormatting sqref="S31:T31">
    <cfRule type="cellIs" dxfId="103" priority="9" operator="equal">
      <formula>$X$32</formula>
    </cfRule>
  </conditionalFormatting>
  <conditionalFormatting sqref="I35:J35">
    <cfRule type="cellIs" dxfId="102" priority="8" operator="equal">
      <formula>($I$33/3)*4</formula>
    </cfRule>
  </conditionalFormatting>
  <conditionalFormatting sqref="S35:T35">
    <cfRule type="cellIs" dxfId="101" priority="7" operator="equal">
      <formula>180-(2*$V$35)</formula>
    </cfRule>
  </conditionalFormatting>
  <conditionalFormatting sqref="I37:J37">
    <cfRule type="cellIs" dxfId="100" priority="6" operator="equal">
      <formula>$D$37/12</formula>
    </cfRule>
  </conditionalFormatting>
  <conditionalFormatting sqref="I38:J38">
    <cfRule type="cellIs" dxfId="99" priority="5" operator="equal">
      <formula>$D$38/24</formula>
    </cfRule>
  </conditionalFormatting>
  <conditionalFormatting sqref="I39:J39">
    <cfRule type="cellIs" dxfId="98" priority="4" operator="equal">
      <formula>$D$39/7</formula>
    </cfRule>
  </conditionalFormatting>
  <conditionalFormatting sqref="S39:T39">
    <cfRule type="cellIs" dxfId="97" priority="3" operator="equal">
      <formula>($N$38+$P$38)/2</formula>
    </cfRule>
  </conditionalFormatting>
  <conditionalFormatting sqref="I44:J44">
    <cfRule type="cellIs" dxfId="96" priority="2" operator="equal">
      <formula>(2*$F$41+4*$J$41)/4</formula>
    </cfRule>
  </conditionalFormatting>
  <conditionalFormatting sqref="S44:T44">
    <cfRule type="cellIs" dxfId="95" priority="1" operator="equal">
      <formula>$W$41*$V$42+(($X$45-$W$41)*$Z$44)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D55"/>
  <sheetViews>
    <sheetView zoomScale="50" zoomScaleNormal="5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6" sqref="I6:J6"/>
    </sheetView>
  </sheetViews>
  <sheetFormatPr baseColWidth="10" defaultColWidth="9.1640625" defaultRowHeight="27.75" customHeight="1"/>
  <cols>
    <col min="1" max="1" width="4.5" style="1" customWidth="1"/>
    <col min="2" max="2" width="12.83203125" style="1" bestFit="1" customWidth="1"/>
    <col min="3" max="3" width="9.1640625" style="1"/>
    <col min="4" max="4" width="19.5" style="1" customWidth="1"/>
    <col min="5" max="5" width="10.1640625" style="1" customWidth="1"/>
    <col min="6" max="6" width="12.1640625" style="1" customWidth="1"/>
    <col min="7" max="7" width="18.1640625" style="1" customWidth="1"/>
    <col min="8" max="8" width="11.6640625" style="28" customWidth="1"/>
    <col min="9" max="9" width="7.33203125" style="2" customWidth="1"/>
    <col min="10" max="10" width="10" style="2" customWidth="1"/>
    <col min="11" max="11" width="9.1640625" style="1"/>
    <col min="12" max="12" width="12.83203125" style="1" bestFit="1" customWidth="1"/>
    <col min="13" max="13" width="10.6640625" style="1" customWidth="1"/>
    <col min="14" max="14" width="33.5" style="1" customWidth="1"/>
    <col min="15" max="15" width="6.83203125" style="1" customWidth="1"/>
    <col min="16" max="16" width="9.6640625" style="1" bestFit="1" customWidth="1"/>
    <col min="17" max="17" width="10.1640625" style="1" customWidth="1"/>
    <col min="18" max="18" width="9.83203125" style="1" customWidth="1"/>
    <col min="19" max="19" width="8" style="105" customWidth="1"/>
    <col min="20" max="20" width="16.83203125" style="105" customWidth="1"/>
    <col min="21" max="22" width="9.33203125" style="1" bestFit="1" customWidth="1"/>
    <col min="23" max="23" width="10.6640625" style="1" customWidth="1"/>
    <col min="24" max="24" width="13" style="1" customWidth="1"/>
    <col min="25" max="25" width="6.5" style="1" customWidth="1"/>
    <col min="26" max="26" width="13.1640625" style="1" bestFit="1" customWidth="1"/>
    <col min="27" max="28" width="9.33203125" style="1" bestFit="1" customWidth="1"/>
    <col min="29" max="16384" width="9.1640625" style="1"/>
  </cols>
  <sheetData>
    <row r="2" spans="2:29" ht="53.25" customHeight="1"/>
    <row r="3" spans="2:29" ht="27.75" customHeight="1" thickBot="1">
      <c r="S3" s="94"/>
      <c r="T3" s="94"/>
      <c r="U3" s="22"/>
      <c r="V3" s="22"/>
      <c r="W3" s="22"/>
      <c r="X3" s="22"/>
      <c r="Y3" s="22"/>
    </row>
    <row r="4" spans="2:29" s="306" customFormat="1" ht="63.75" customHeight="1">
      <c r="B4" s="486">
        <v>1</v>
      </c>
      <c r="C4" s="499"/>
      <c r="D4" s="259" t="s">
        <v>216</v>
      </c>
      <c r="E4" s="13"/>
      <c r="F4" s="13"/>
      <c r="G4" s="13"/>
      <c r="H4" s="259"/>
      <c r="I4" s="82"/>
      <c r="J4" s="305"/>
      <c r="L4" s="486">
        <v>2</v>
      </c>
      <c r="M4" s="499"/>
      <c r="N4" s="259" t="s">
        <v>236</v>
      </c>
      <c r="O4" s="259">
        <f ca="1">RANDBETWEEN(2,8)</f>
        <v>2</v>
      </c>
      <c r="P4" s="174" t="s">
        <v>12</v>
      </c>
      <c r="Q4" s="252" t="s">
        <v>16</v>
      </c>
      <c r="R4" s="259">
        <f ca="1">-1*RANDBETWEEN(5,12)</f>
        <v>-10</v>
      </c>
      <c r="S4" s="323"/>
      <c r="T4" s="382"/>
      <c r="U4" s="383"/>
      <c r="V4" s="383"/>
      <c r="W4" s="309"/>
      <c r="X4" s="199"/>
      <c r="Y4" s="199"/>
    </row>
    <row r="5" spans="2:29" s="229" customFormat="1" ht="35.25" customHeight="1" thickBot="1">
      <c r="B5" s="487"/>
      <c r="C5" s="493"/>
      <c r="D5" s="231" t="s">
        <v>15</v>
      </c>
      <c r="E5" s="250">
        <f ca="1">RANDBETWEEN(50,90)</f>
        <v>74</v>
      </c>
      <c r="F5" s="231" t="s">
        <v>113</v>
      </c>
      <c r="G5" s="231" t="s">
        <v>114</v>
      </c>
      <c r="H5" s="270">
        <f ca="1">RANDBETWEEN(150,390)/100</f>
        <v>1.94</v>
      </c>
      <c r="I5" s="153"/>
      <c r="J5" s="345"/>
      <c r="L5" s="487"/>
      <c r="M5" s="493"/>
      <c r="N5" s="231" t="s">
        <v>152</v>
      </c>
      <c r="O5" s="249"/>
      <c r="P5" s="249"/>
      <c r="Q5" s="249"/>
      <c r="R5" s="249"/>
      <c r="S5" s="250"/>
      <c r="T5" s="345"/>
      <c r="U5" s="318"/>
      <c r="V5" s="318"/>
      <c r="W5" s="318"/>
      <c r="X5" s="318"/>
      <c r="Y5" s="318"/>
    </row>
    <row r="6" spans="2:29" s="221" customFormat="1" ht="63.75" customHeight="1" thickBot="1">
      <c r="B6" s="488"/>
      <c r="C6" s="494"/>
      <c r="D6" s="215" t="s">
        <v>220</v>
      </c>
      <c r="E6" s="215"/>
      <c r="F6" s="215"/>
      <c r="G6" s="215"/>
      <c r="H6" s="384"/>
      <c r="I6" s="474"/>
      <c r="J6" s="497"/>
      <c r="L6" s="488"/>
      <c r="M6" s="494"/>
      <c r="N6" s="253"/>
      <c r="O6" s="253"/>
      <c r="P6" s="253"/>
      <c r="Q6" s="253"/>
      <c r="R6" s="253"/>
      <c r="S6" s="474"/>
      <c r="T6" s="475"/>
    </row>
    <row r="7" spans="2:29" s="72" customFormat="1" ht="27.75" customHeight="1" thickBot="1">
      <c r="H7" s="385"/>
      <c r="I7" s="342"/>
      <c r="J7" s="342"/>
      <c r="S7" s="342"/>
      <c r="T7" s="342"/>
      <c r="U7" s="303"/>
      <c r="V7" s="303"/>
      <c r="W7" s="385"/>
    </row>
    <row r="8" spans="2:29" s="306" customFormat="1" ht="63.75" customHeight="1">
      <c r="B8" s="486">
        <v>3</v>
      </c>
      <c r="C8" s="499"/>
      <c r="D8" s="174" t="s">
        <v>218</v>
      </c>
      <c r="E8" s="259"/>
      <c r="F8" s="174"/>
      <c r="G8" s="174"/>
      <c r="H8" s="174"/>
      <c r="I8" s="82"/>
      <c r="J8" s="305"/>
      <c r="L8" s="486">
        <v>4</v>
      </c>
      <c r="M8" s="499"/>
      <c r="N8" s="174" t="s">
        <v>235</v>
      </c>
      <c r="O8" s="174"/>
      <c r="P8" s="174"/>
      <c r="Q8" s="174"/>
      <c r="R8" s="410"/>
      <c r="S8" s="82">
        <f ca="1">(U9+W10)*2</f>
        <v>30</v>
      </c>
      <c r="T8" s="305" t="s">
        <v>10</v>
      </c>
      <c r="U8" s="309"/>
      <c r="V8" s="309"/>
      <c r="W8" s="309"/>
      <c r="X8" s="199"/>
      <c r="Y8" s="310"/>
    </row>
    <row r="9" spans="2:29" s="229" customFormat="1" ht="35.25" customHeight="1" thickBot="1">
      <c r="B9" s="487"/>
      <c r="C9" s="493"/>
      <c r="D9" s="274">
        <f ca="1">RANDBETWEEN(3,10)</f>
        <v>5</v>
      </c>
      <c r="E9" s="231" t="s">
        <v>219</v>
      </c>
      <c r="F9" s="231"/>
      <c r="G9" s="249"/>
      <c r="H9" s="231"/>
      <c r="I9" s="250"/>
      <c r="J9" s="345"/>
      <c r="L9" s="487"/>
      <c r="M9" s="493"/>
      <c r="N9" s="153" t="s">
        <v>230</v>
      </c>
      <c r="O9" s="231"/>
      <c r="P9" s="231"/>
      <c r="Q9" s="231"/>
      <c r="R9" s="249"/>
      <c r="S9" s="250"/>
      <c r="T9" s="345"/>
      <c r="U9" s="373">
        <f ca="1">RANDBETWEEN(2,5)</f>
        <v>3</v>
      </c>
      <c r="V9" s="412" t="s">
        <v>10</v>
      </c>
      <c r="W9" s="325"/>
      <c r="X9" s="318"/>
      <c r="Y9" s="318"/>
      <c r="Z9" s="318"/>
      <c r="AB9" s="318"/>
      <c r="AC9" s="318"/>
    </row>
    <row r="10" spans="2:29" s="221" customFormat="1" ht="63.75" customHeight="1" thickBot="1">
      <c r="B10" s="488"/>
      <c r="C10" s="494"/>
      <c r="D10" s="253"/>
      <c r="E10" s="253"/>
      <c r="F10" s="253"/>
      <c r="G10" s="253"/>
      <c r="H10" s="386"/>
      <c r="I10" s="474"/>
      <c r="J10" s="497"/>
      <c r="L10" s="488"/>
      <c r="M10" s="494"/>
      <c r="N10" s="240"/>
      <c r="O10" s="253"/>
      <c r="P10" s="253"/>
      <c r="Q10" s="253"/>
      <c r="R10" s="253"/>
      <c r="S10" s="474"/>
      <c r="T10" s="475"/>
      <c r="U10" s="239" t="s">
        <v>10</v>
      </c>
      <c r="V10" s="311"/>
      <c r="W10" s="411">
        <f ca="1">RANDBETWEEN(6,15)</f>
        <v>12</v>
      </c>
      <c r="X10" s="350" t="s">
        <v>231</v>
      </c>
      <c r="Y10" s="226"/>
      <c r="Z10" s="226"/>
      <c r="AB10" s="226"/>
      <c r="AC10" s="226"/>
    </row>
    <row r="11" spans="2:29" s="72" customFormat="1" ht="27.75" customHeight="1" thickBot="1">
      <c r="H11" s="385"/>
      <c r="I11" s="342"/>
      <c r="J11" s="342"/>
      <c r="AB11" s="33"/>
      <c r="AC11" s="33"/>
    </row>
    <row r="12" spans="2:29" s="306" customFormat="1" ht="63.75" customHeight="1">
      <c r="B12" s="486">
        <v>5</v>
      </c>
      <c r="C12" s="499"/>
      <c r="D12" s="259" t="s">
        <v>153</v>
      </c>
      <c r="E12" s="13"/>
      <c r="F12" s="13"/>
      <c r="G12" s="13"/>
      <c r="H12" s="259"/>
      <c r="I12" s="82"/>
      <c r="J12" s="305"/>
      <c r="L12" s="486">
        <v>6</v>
      </c>
      <c r="M12" s="499"/>
      <c r="N12" s="174" t="s">
        <v>27</v>
      </c>
      <c r="O12" s="13"/>
      <c r="P12" s="13"/>
      <c r="Q12" s="13"/>
      <c r="R12" s="13"/>
      <c r="S12" s="323"/>
      <c r="T12" s="321"/>
      <c r="V12" s="309"/>
      <c r="W12" s="309"/>
      <c r="X12" s="309"/>
      <c r="Y12" s="199"/>
      <c r="Z12" s="310"/>
      <c r="AA12" s="199"/>
      <c r="AB12" s="199"/>
      <c r="AC12" s="199"/>
    </row>
    <row r="13" spans="2:29" s="229" customFormat="1" ht="35.25" customHeight="1" thickBot="1">
      <c r="B13" s="487"/>
      <c r="C13" s="493"/>
      <c r="D13" s="231" t="s">
        <v>25</v>
      </c>
      <c r="E13" s="231"/>
      <c r="F13" s="269">
        <f ca="1">RANDBETWEEN(11,19)</f>
        <v>12</v>
      </c>
      <c r="G13" s="274" t="s">
        <v>18</v>
      </c>
      <c r="H13" s="153" t="s">
        <v>222</v>
      </c>
      <c r="I13" s="250"/>
      <c r="J13" s="345"/>
      <c r="L13" s="487"/>
      <c r="M13" s="493"/>
      <c r="N13" s="153"/>
      <c r="O13" s="250"/>
      <c r="P13" s="270"/>
      <c r="Q13" s="249"/>
      <c r="R13" s="249"/>
      <c r="S13" s="249"/>
      <c r="T13" s="324"/>
      <c r="V13" s="325"/>
      <c r="W13" s="406">
        <f ca="1">RANDBETWEEN(1,6)</f>
        <v>5</v>
      </c>
      <c r="X13" s="325" t="s">
        <v>10</v>
      </c>
      <c r="Y13" s="318"/>
      <c r="Z13" s="318"/>
      <c r="AA13" s="326"/>
      <c r="AB13" s="318"/>
      <c r="AC13" s="318"/>
    </row>
    <row r="14" spans="2:29" s="221" customFormat="1" ht="82.5" customHeight="1" thickBot="1">
      <c r="B14" s="488"/>
      <c r="C14" s="494"/>
      <c r="D14" s="503" t="s">
        <v>221</v>
      </c>
      <c r="E14" s="504"/>
      <c r="F14" s="504"/>
      <c r="G14" s="504"/>
      <c r="H14" s="240"/>
      <c r="I14" s="474"/>
      <c r="J14" s="497"/>
      <c r="L14" s="488"/>
      <c r="M14" s="494"/>
      <c r="N14" s="240" t="s">
        <v>215</v>
      </c>
      <c r="O14" s="253"/>
      <c r="P14" s="253"/>
      <c r="Q14" s="253"/>
      <c r="R14" s="253"/>
      <c r="S14" s="474"/>
      <c r="T14" s="475"/>
      <c r="V14" s="311"/>
      <c r="W14" s="311"/>
      <c r="X14" s="311"/>
    </row>
    <row r="15" spans="2:29" s="72" customFormat="1" ht="27.75" customHeight="1" thickBot="1">
      <c r="H15" s="385"/>
      <c r="I15" s="342"/>
      <c r="J15" s="342"/>
      <c r="S15" s="342"/>
      <c r="T15" s="342"/>
      <c r="Y15" s="303"/>
      <c r="AB15" s="303"/>
    </row>
    <row r="16" spans="2:29" s="306" customFormat="1" ht="63.75" customHeight="1">
      <c r="B16" s="486">
        <v>7</v>
      </c>
      <c r="C16" s="499"/>
      <c r="D16" s="244" t="s">
        <v>223</v>
      </c>
      <c r="E16" s="389"/>
      <c r="F16" s="389"/>
      <c r="G16" s="13"/>
      <c r="H16" s="259"/>
      <c r="I16" s="82"/>
      <c r="J16" s="305"/>
      <c r="L16" s="486">
        <v>8</v>
      </c>
      <c r="M16" s="499"/>
      <c r="N16" s="525" t="s">
        <v>224</v>
      </c>
      <c r="O16" s="525"/>
      <c r="P16" s="525"/>
      <c r="Q16" s="501"/>
      <c r="R16" s="501"/>
      <c r="S16" s="501"/>
      <c r="T16" s="502"/>
    </row>
    <row r="17" spans="2:30" s="72" customFormat="1" ht="48.75" customHeight="1" thickBot="1">
      <c r="B17" s="487"/>
      <c r="C17" s="493"/>
      <c r="D17" s="297">
        <f ca="1">RANDBETWEEN(12,19)</f>
        <v>17</v>
      </c>
      <c r="E17" s="297">
        <f ca="1">RANDBETWEEN(12,19)</f>
        <v>16</v>
      </c>
      <c r="F17" s="296">
        <f ca="1">RANDBETWEEN(12,19)</f>
        <v>15</v>
      </c>
      <c r="G17" s="297">
        <f ca="1">RANDBETWEEN(12,19)</f>
        <v>13</v>
      </c>
      <c r="H17" s="390"/>
      <c r="I17" s="88"/>
      <c r="J17" s="300"/>
      <c r="L17" s="487"/>
      <c r="M17" s="493"/>
      <c r="N17" s="391"/>
      <c r="O17" s="391"/>
      <c r="P17" s="392">
        <f ca="1">-10*RANDBETWEEN(4,19)</f>
        <v>-180</v>
      </c>
      <c r="Q17" s="392">
        <f ca="1">P17+50</f>
        <v>-130</v>
      </c>
      <c r="R17" s="392">
        <f ca="1">Q17+50</f>
        <v>-80</v>
      </c>
      <c r="S17" s="88"/>
      <c r="T17" s="300"/>
      <c r="Z17" s="393">
        <f ca="1">SUM(D17:G17)</f>
        <v>61</v>
      </c>
      <c r="AA17" s="393">
        <f ca="1">Z17/4</f>
        <v>15.25</v>
      </c>
    </row>
    <row r="18" spans="2:30" s="221" customFormat="1" ht="63.75" customHeight="1" thickBot="1">
      <c r="B18" s="488"/>
      <c r="C18" s="494"/>
      <c r="D18" s="253"/>
      <c r="E18" s="253"/>
      <c r="F18" s="253"/>
      <c r="G18" s="253"/>
      <c r="H18" s="386"/>
      <c r="I18" s="474"/>
      <c r="J18" s="497"/>
      <c r="L18" s="488"/>
      <c r="M18" s="494"/>
      <c r="N18" s="253"/>
      <c r="O18" s="253"/>
      <c r="P18" s="253"/>
      <c r="Q18" s="474"/>
      <c r="R18" s="475"/>
      <c r="S18" s="474"/>
      <c r="T18" s="475"/>
    </row>
    <row r="19" spans="2:30" s="72" customFormat="1" ht="27.75" customHeight="1" thickBot="1">
      <c r="H19" s="385"/>
      <c r="I19" s="342"/>
      <c r="J19" s="342"/>
    </row>
    <row r="20" spans="2:30" s="306" customFormat="1" ht="63.75" customHeight="1" thickBot="1">
      <c r="B20" s="486">
        <v>9</v>
      </c>
      <c r="C20" s="492"/>
      <c r="D20" s="40" t="s">
        <v>22</v>
      </c>
      <c r="E20" s="13"/>
      <c r="F20" s="13"/>
      <c r="G20" s="13"/>
      <c r="H20" s="174"/>
      <c r="I20" s="13">
        <f ca="1">7*RANDBETWEEN(3,9)</f>
        <v>49</v>
      </c>
      <c r="J20" s="38" t="s">
        <v>21</v>
      </c>
      <c r="L20" s="486">
        <v>10</v>
      </c>
      <c r="M20" s="492"/>
      <c r="N20" s="380" t="s">
        <v>226</v>
      </c>
      <c r="O20" s="323"/>
      <c r="P20" s="378"/>
      <c r="Q20" s="378"/>
      <c r="R20" s="13"/>
      <c r="S20" s="82"/>
      <c r="T20" s="305"/>
    </row>
    <row r="21" spans="2:30" s="229" customFormat="1" ht="37.5" customHeight="1" thickBot="1">
      <c r="B21" s="520"/>
      <c r="C21" s="493"/>
      <c r="D21" s="231"/>
      <c r="E21" s="249"/>
      <c r="F21" s="249"/>
      <c r="G21" s="249"/>
      <c r="H21" s="153"/>
      <c r="I21" s="250"/>
      <c r="J21" s="345"/>
      <c r="L21" s="520"/>
      <c r="M21" s="493"/>
      <c r="N21" s="407" t="s">
        <v>225</v>
      </c>
      <c r="O21" s="249"/>
      <c r="P21" s="249"/>
      <c r="Q21" s="249"/>
      <c r="R21" s="249"/>
      <c r="S21" s="474"/>
      <c r="T21" s="475"/>
      <c r="X21" s="369">
        <f ca="1">EVEN(RANDBETWEEN(99,120))</f>
        <v>120</v>
      </c>
      <c r="Y21" s="370" t="s">
        <v>209</v>
      </c>
      <c r="Z21" s="325"/>
      <c r="AB21" s="325"/>
    </row>
    <row r="22" spans="2:30" s="221" customFormat="1" ht="63.75" customHeight="1" thickBot="1">
      <c r="B22" s="488"/>
      <c r="C22" s="494"/>
      <c r="D22" s="215" t="s">
        <v>118</v>
      </c>
      <c r="E22" s="253"/>
      <c r="F22" s="253"/>
      <c r="G22" s="253"/>
      <c r="H22" s="386"/>
      <c r="I22" s="474"/>
      <c r="J22" s="497"/>
      <c r="L22" s="488"/>
      <c r="M22" s="494"/>
      <c r="N22" s="394" t="s">
        <v>121</v>
      </c>
      <c r="O22" s="253"/>
      <c r="P22" s="253"/>
      <c r="Q22" s="253"/>
      <c r="R22" s="253"/>
      <c r="S22" s="533">
        <v>360</v>
      </c>
      <c r="T22" s="534"/>
      <c r="Y22" s="311"/>
    </row>
    <row r="23" spans="2:30" s="72" customFormat="1" ht="27.75" customHeight="1" thickBot="1">
      <c r="H23" s="385"/>
      <c r="I23" s="342"/>
      <c r="J23" s="342"/>
      <c r="Y23" s="303"/>
      <c r="Z23" s="303"/>
      <c r="AA23" s="303"/>
      <c r="AB23" s="303"/>
    </row>
    <row r="24" spans="2:30" s="306" customFormat="1" ht="65.25" customHeight="1">
      <c r="B24" s="486">
        <v>11</v>
      </c>
      <c r="C24" s="492"/>
      <c r="D24" s="244" t="s">
        <v>24</v>
      </c>
      <c r="E24" s="258">
        <f ca="1">RANDBETWEEN(56,99)</f>
        <v>83</v>
      </c>
      <c r="F24" s="244" t="s">
        <v>23</v>
      </c>
      <c r="G24" s="244">
        <f ca="1">10*RANDBETWEEN(56,99)</f>
        <v>700</v>
      </c>
      <c r="H24" s="244" t="s">
        <v>9</v>
      </c>
      <c r="I24" s="531">
        <f ca="1">G24*E24</f>
        <v>58100</v>
      </c>
      <c r="J24" s="532"/>
      <c r="L24" s="486">
        <v>12</v>
      </c>
      <c r="M24" s="492"/>
      <c r="N24" s="174" t="s">
        <v>17</v>
      </c>
      <c r="O24" s="174"/>
      <c r="P24" s="174"/>
      <c r="Q24" s="174"/>
      <c r="R24" s="174"/>
      <c r="S24" s="82"/>
      <c r="T24" s="305"/>
      <c r="Y24" s="342"/>
      <c r="AA24" s="346"/>
      <c r="AB24" s="309"/>
    </row>
    <row r="25" spans="2:30" s="72" customFormat="1" ht="35.25" customHeight="1" thickBot="1">
      <c r="B25" s="520"/>
      <c r="C25" s="493"/>
      <c r="D25" s="153" t="s">
        <v>11</v>
      </c>
      <c r="E25" s="395">
        <f ca="1">E24/10</f>
        <v>8.3000000000000007</v>
      </c>
      <c r="F25" s="274" t="s">
        <v>1</v>
      </c>
      <c r="G25" s="274">
        <f ca="1">G24/10</f>
        <v>70</v>
      </c>
      <c r="H25" s="153" t="s">
        <v>7</v>
      </c>
      <c r="I25" s="88"/>
      <c r="J25" s="300"/>
      <c r="L25" s="520"/>
      <c r="M25" s="493"/>
      <c r="N25" s="416">
        <f ca="1">(((RANDBETWEEN(5,29)/2)-3))</f>
        <v>8.5</v>
      </c>
      <c r="O25" s="73" t="s">
        <v>227</v>
      </c>
      <c r="P25" s="73"/>
      <c r="Q25" s="73"/>
      <c r="R25" s="89"/>
      <c r="S25" s="88"/>
      <c r="T25" s="300"/>
      <c r="Z25" s="221"/>
      <c r="AA25" s="387"/>
      <c r="AB25" s="374"/>
    </row>
    <row r="26" spans="2:30" s="221" customFormat="1" ht="63.75" customHeight="1" thickBot="1">
      <c r="B26" s="488"/>
      <c r="C26" s="494"/>
      <c r="D26" s="253"/>
      <c r="E26" s="253"/>
      <c r="F26" s="253"/>
      <c r="G26" s="253"/>
      <c r="H26" s="386"/>
      <c r="I26" s="512"/>
      <c r="J26" s="513"/>
      <c r="L26" s="488"/>
      <c r="M26" s="494"/>
      <c r="N26" s="253"/>
      <c r="O26" s="253"/>
      <c r="P26" s="253"/>
      <c r="Q26" s="253"/>
      <c r="R26" s="253"/>
      <c r="S26" s="474"/>
      <c r="T26" s="475"/>
      <c r="Y26" s="396"/>
      <c r="Z26" s="311"/>
      <c r="AA26" s="311"/>
      <c r="AB26" s="311"/>
    </row>
    <row r="27" spans="2:30" s="72" customFormat="1" ht="27.75" customHeight="1" thickBot="1">
      <c r="H27" s="385"/>
      <c r="I27" s="342"/>
      <c r="J27" s="342"/>
    </row>
    <row r="28" spans="2:30" s="306" customFormat="1" ht="63.75" customHeight="1">
      <c r="B28" s="486">
        <v>13</v>
      </c>
      <c r="C28" s="492"/>
      <c r="D28" s="267" t="s">
        <v>46</v>
      </c>
      <c r="E28" s="267"/>
      <c r="F28" s="267"/>
      <c r="G28" s="267"/>
      <c r="H28" s="259"/>
      <c r="I28" s="82"/>
      <c r="J28" s="305"/>
      <c r="L28" s="486">
        <v>14</v>
      </c>
      <c r="M28" s="492"/>
      <c r="N28" s="13" t="s">
        <v>233</v>
      </c>
      <c r="O28" s="523">
        <f ca="1">6*RANDBETWEEN(4,20)</f>
        <v>102</v>
      </c>
      <c r="P28" s="524"/>
      <c r="Q28" s="259" t="s">
        <v>232</v>
      </c>
      <c r="R28" s="13"/>
      <c r="S28" s="323"/>
      <c r="T28" s="321"/>
    </row>
    <row r="29" spans="2:30" s="72" customFormat="1" ht="34.5" customHeight="1" thickBot="1">
      <c r="B29" s="520"/>
      <c r="C29" s="493"/>
      <c r="D29" s="397">
        <f ca="1">2*RANDBETWEEN(10,14)/10</f>
        <v>2.2000000000000002</v>
      </c>
      <c r="E29" s="269" t="s">
        <v>12</v>
      </c>
      <c r="F29" s="397">
        <f ca="1">2*RANDBETWEEN(15,19)/10</f>
        <v>3.2</v>
      </c>
      <c r="G29" s="73" t="s">
        <v>7</v>
      </c>
      <c r="H29" s="73"/>
      <c r="I29" s="88"/>
      <c r="J29" s="300"/>
      <c r="L29" s="520"/>
      <c r="M29" s="493"/>
      <c r="N29" s="153" t="s">
        <v>31</v>
      </c>
      <c r="O29" s="274">
        <f t="shared" ref="O29" ca="1" si="0">RANDBETWEEN(2,5)</f>
        <v>4</v>
      </c>
      <c r="P29" s="153" t="s">
        <v>30</v>
      </c>
      <c r="Q29" s="153"/>
      <c r="R29" s="153"/>
      <c r="S29" s="89"/>
      <c r="T29" s="388"/>
    </row>
    <row r="30" spans="2:30" s="221" customFormat="1" ht="63.75" customHeight="1" thickBot="1">
      <c r="B30" s="488"/>
      <c r="C30" s="494"/>
      <c r="D30" s="215"/>
      <c r="E30" s="215"/>
      <c r="F30" s="215"/>
      <c r="G30" s="215"/>
      <c r="H30" s="215"/>
      <c r="I30" s="474"/>
      <c r="J30" s="497"/>
      <c r="L30" s="488"/>
      <c r="M30" s="494"/>
      <c r="N30" s="253"/>
      <c r="O30" s="253"/>
      <c r="P30" s="253"/>
      <c r="Q30" s="253"/>
      <c r="R30" s="253"/>
      <c r="S30" s="474"/>
      <c r="T30" s="475"/>
      <c r="U30" s="362" t="s">
        <v>119</v>
      </c>
      <c r="W30" s="311"/>
      <c r="X30" s="311"/>
      <c r="Y30" s="311"/>
      <c r="Z30" s="311"/>
    </row>
    <row r="31" spans="2:30" s="72" customFormat="1" ht="27.75" customHeight="1" thickBot="1">
      <c r="H31" s="385"/>
      <c r="I31" s="342"/>
      <c r="J31" s="342"/>
      <c r="S31" s="342"/>
      <c r="T31" s="342"/>
      <c r="W31" s="303"/>
      <c r="X31" s="346">
        <f ca="1">RANDBETWEEN(28,45)</f>
        <v>32</v>
      </c>
      <c r="Y31" s="413">
        <v>0</v>
      </c>
      <c r="Z31" s="303"/>
      <c r="AA31" s="398"/>
      <c r="AB31" s="398"/>
      <c r="AC31" s="398"/>
      <c r="AD31" s="398"/>
    </row>
    <row r="32" spans="2:30" s="306" customFormat="1" ht="63.75" customHeight="1">
      <c r="B32" s="486">
        <v>15</v>
      </c>
      <c r="C32" s="492"/>
      <c r="D32" s="174" t="s">
        <v>8</v>
      </c>
      <c r="E32" s="13"/>
      <c r="F32" s="13"/>
      <c r="G32" s="13"/>
      <c r="H32" s="13"/>
      <c r="I32" s="323"/>
      <c r="J32" s="321"/>
      <c r="L32" s="486">
        <v>16</v>
      </c>
      <c r="M32" s="492"/>
      <c r="N32" s="380" t="s">
        <v>88</v>
      </c>
      <c r="O32" s="323"/>
      <c r="P32" s="378"/>
      <c r="Q32" s="378"/>
      <c r="R32" s="13"/>
      <c r="S32" s="82"/>
      <c r="T32" s="305"/>
      <c r="W32" s="309"/>
      <c r="X32" s="309"/>
      <c r="Y32" s="309"/>
      <c r="Z32" s="309"/>
      <c r="AA32" s="399"/>
      <c r="AB32" s="399"/>
      <c r="AC32" s="399"/>
      <c r="AD32" s="399"/>
    </row>
    <row r="33" spans="1:30" s="72" customFormat="1" ht="35.25" customHeight="1" thickBot="1">
      <c r="B33" s="520"/>
      <c r="C33" s="493"/>
      <c r="D33" s="251" t="s">
        <v>157</v>
      </c>
      <c r="E33" s="250" t="s">
        <v>9</v>
      </c>
      <c r="F33" s="270">
        <f ca="1">4*RANDBETWEEN(1,12)-3</f>
        <v>17</v>
      </c>
      <c r="G33" s="89"/>
      <c r="H33" s="89"/>
      <c r="I33" s="89"/>
      <c r="J33" s="388"/>
      <c r="L33" s="520"/>
      <c r="M33" s="493"/>
      <c r="N33" s="381" t="s">
        <v>87</v>
      </c>
      <c r="O33" s="89"/>
      <c r="P33" s="89"/>
      <c r="Q33" s="89"/>
      <c r="R33" s="89"/>
      <c r="S33" s="88"/>
      <c r="T33" s="300"/>
      <c r="W33" s="400" t="s">
        <v>14</v>
      </c>
      <c r="Y33" s="346"/>
      <c r="Z33" s="303"/>
      <c r="AA33" s="398"/>
      <c r="AB33" s="398"/>
      <c r="AC33" s="398"/>
      <c r="AD33" s="398"/>
    </row>
    <row r="34" spans="1:30" s="221" customFormat="1" ht="63.75" customHeight="1" thickBot="1">
      <c r="B34" s="488"/>
      <c r="C34" s="494"/>
      <c r="D34" s="253"/>
      <c r="E34" s="253"/>
      <c r="F34" s="253"/>
      <c r="G34" s="253"/>
      <c r="H34" s="408" t="s">
        <v>158</v>
      </c>
      <c r="I34" s="474"/>
      <c r="J34" s="497"/>
      <c r="L34" s="488"/>
      <c r="M34" s="494"/>
      <c r="N34" s="253"/>
      <c r="O34" s="253"/>
      <c r="P34" s="253"/>
      <c r="Q34" s="253"/>
      <c r="R34" s="253"/>
      <c r="S34" s="474"/>
      <c r="T34" s="475"/>
      <c r="U34" s="409" t="s">
        <v>209</v>
      </c>
      <c r="X34" s="311"/>
      <c r="Y34" s="387">
        <f ca="1">RANDBETWEEN(35,65)</f>
        <v>35</v>
      </c>
      <c r="Z34" s="413">
        <v>0</v>
      </c>
      <c r="AA34" s="401"/>
      <c r="AB34" s="402">
        <f ca="1">Y34+X31</f>
        <v>67</v>
      </c>
      <c r="AC34" s="401"/>
      <c r="AD34" s="401"/>
    </row>
    <row r="35" spans="1:30" s="72" customFormat="1" ht="27.75" customHeight="1" thickBot="1">
      <c r="H35" s="385"/>
      <c r="I35" s="342"/>
      <c r="J35" s="342"/>
      <c r="S35" s="342"/>
      <c r="T35" s="342"/>
      <c r="W35" s="396"/>
      <c r="X35" s="303"/>
      <c r="Y35" s="303"/>
      <c r="Z35" s="303"/>
    </row>
    <row r="36" spans="1:30" s="306" customFormat="1" ht="63.75" customHeight="1">
      <c r="B36" s="486">
        <v>17</v>
      </c>
      <c r="C36" s="499"/>
      <c r="D36" s="259" t="s">
        <v>154</v>
      </c>
      <c r="E36" s="259"/>
      <c r="F36" s="259"/>
      <c r="G36" s="259">
        <f ca="1">3*RANDBETWEEN(4,12)</f>
        <v>15</v>
      </c>
      <c r="H36" s="259"/>
      <c r="I36" s="82"/>
      <c r="J36" s="305"/>
      <c r="L36" s="486">
        <v>18</v>
      </c>
      <c r="M36" s="499"/>
      <c r="N36" s="244" t="s">
        <v>111</v>
      </c>
      <c r="O36" s="258"/>
      <c r="P36" s="244"/>
      <c r="Q36" s="529">
        <f ca="1">2*RANDBETWEEN(140,290)</f>
        <v>280</v>
      </c>
      <c r="R36" s="530"/>
      <c r="S36" s="244" t="s">
        <v>112</v>
      </c>
      <c r="T36" s="313"/>
    </row>
    <row r="37" spans="1:30" s="72" customFormat="1" ht="35.25" customHeight="1" thickBot="1">
      <c r="B37" s="487"/>
      <c r="C37" s="493"/>
      <c r="D37" s="153" t="s">
        <v>155</v>
      </c>
      <c r="E37" s="298"/>
      <c r="F37" s="298"/>
      <c r="G37" s="298"/>
      <c r="H37" s="81"/>
      <c r="I37" s="88"/>
      <c r="J37" s="300"/>
      <c r="L37" s="487"/>
      <c r="M37" s="493"/>
      <c r="N37" s="153" t="s">
        <v>120</v>
      </c>
      <c r="O37" s="395"/>
      <c r="P37" s="315"/>
      <c r="Q37" s="316"/>
      <c r="R37" s="153"/>
      <c r="S37" s="171"/>
      <c r="T37" s="352"/>
    </row>
    <row r="38" spans="1:30" s="221" customFormat="1" ht="63.75" customHeight="1" thickBot="1">
      <c r="B38" s="488"/>
      <c r="C38" s="494"/>
      <c r="D38" s="215" t="s">
        <v>33</v>
      </c>
      <c r="E38" s="215"/>
      <c r="F38" s="215"/>
      <c r="G38" s="215"/>
      <c r="H38" s="240"/>
      <c r="I38" s="474"/>
      <c r="J38" s="497"/>
      <c r="L38" s="488"/>
      <c r="M38" s="494"/>
      <c r="N38" s="215" t="s">
        <v>229</v>
      </c>
      <c r="O38" s="253"/>
      <c r="P38" s="253"/>
      <c r="Q38" s="253"/>
      <c r="R38" s="386"/>
      <c r="S38" s="512"/>
      <c r="T38" s="513"/>
    </row>
    <row r="39" spans="1:30" s="72" customFormat="1" ht="27.75" customHeight="1" thickBot="1">
      <c r="H39" s="385"/>
      <c r="I39" s="342"/>
      <c r="J39" s="342"/>
      <c r="W39" s="135">
        <f>4</f>
        <v>4</v>
      </c>
    </row>
    <row r="40" spans="1:30" s="306" customFormat="1" ht="63.75" customHeight="1">
      <c r="B40" s="486">
        <v>19</v>
      </c>
      <c r="C40" s="492"/>
      <c r="D40" s="259" t="s">
        <v>28</v>
      </c>
      <c r="E40" s="13"/>
      <c r="F40" s="13"/>
      <c r="G40" s="259">
        <f ca="1">5*RANDBETWEEN(11,30)</f>
        <v>110</v>
      </c>
      <c r="H40" s="174" t="s">
        <v>13</v>
      </c>
      <c r="I40" s="323"/>
      <c r="J40" s="356"/>
      <c r="L40" s="486">
        <v>20</v>
      </c>
      <c r="M40" s="492"/>
      <c r="N40" s="323" t="s">
        <v>234</v>
      </c>
      <c r="O40" s="323"/>
      <c r="P40" s="82"/>
      <c r="Q40" s="82"/>
      <c r="R40" s="82"/>
      <c r="S40" s="13"/>
      <c r="T40" s="321"/>
      <c r="V40" s="198"/>
      <c r="X40" s="135"/>
      <c r="Y40" s="198"/>
      <c r="Z40" s="199"/>
      <c r="AA40" s="199"/>
    </row>
    <row r="41" spans="1:30" s="72" customFormat="1" ht="27.75" customHeight="1" thickBot="1">
      <c r="B41" s="520"/>
      <c r="C41" s="493"/>
      <c r="D41" s="231"/>
      <c r="E41" s="231"/>
      <c r="F41" s="231"/>
      <c r="G41" s="231"/>
      <c r="H41" s="153"/>
      <c r="I41" s="404"/>
      <c r="J41" s="405"/>
      <c r="L41" s="520"/>
      <c r="M41" s="493"/>
      <c r="N41" s="391"/>
      <c r="O41" s="89"/>
      <c r="P41" s="88"/>
      <c r="Q41" s="88"/>
      <c r="R41" s="88"/>
      <c r="S41" s="171"/>
      <c r="T41" s="388"/>
      <c r="V41" s="136">
        <f ca="1">RANDBETWEEN(5,9)</f>
        <v>5</v>
      </c>
      <c r="W41" s="134"/>
      <c r="X41" s="137"/>
      <c r="Y41" s="137"/>
      <c r="Z41" s="33"/>
      <c r="AA41" s="33"/>
    </row>
    <row r="42" spans="1:30" s="72" customFormat="1" ht="57.75" customHeight="1" thickBot="1">
      <c r="B42" s="487"/>
      <c r="C42" s="493"/>
      <c r="D42" s="231" t="s">
        <v>60</v>
      </c>
      <c r="E42" s="231"/>
      <c r="F42" s="231"/>
      <c r="G42" s="231"/>
      <c r="H42" s="153"/>
      <c r="I42" s="474"/>
      <c r="J42" s="497"/>
      <c r="L42" s="487"/>
      <c r="M42" s="493"/>
      <c r="N42" s="391" t="s">
        <v>20</v>
      </c>
      <c r="O42" s="250"/>
      <c r="P42" s="250"/>
      <c r="Q42" s="250"/>
      <c r="R42" s="89"/>
      <c r="S42" s="88"/>
      <c r="T42" s="388"/>
      <c r="V42" s="134"/>
      <c r="W42" s="134"/>
      <c r="X42" s="138"/>
      <c r="Z42" s="414">
        <v>2</v>
      </c>
      <c r="AA42" s="33"/>
    </row>
    <row r="43" spans="1:30" s="221" customFormat="1" ht="67.5" customHeight="1" thickBot="1">
      <c r="A43" s="226"/>
      <c r="B43" s="488"/>
      <c r="C43" s="494"/>
      <c r="D43" s="526" t="s">
        <v>228</v>
      </c>
      <c r="E43" s="527"/>
      <c r="F43" s="527"/>
      <c r="G43" s="527"/>
      <c r="H43" s="528"/>
      <c r="I43" s="474"/>
      <c r="J43" s="497"/>
      <c r="L43" s="488"/>
      <c r="M43" s="494"/>
      <c r="N43" s="253"/>
      <c r="O43" s="253"/>
      <c r="P43" s="253"/>
      <c r="Q43" s="253"/>
      <c r="R43" s="253"/>
      <c r="S43" s="474"/>
      <c r="T43" s="475"/>
      <c r="V43" s="223"/>
      <c r="W43" s="224"/>
      <c r="X43" s="414">
        <f ca="1">RANDBETWEEN(9,20)</f>
        <v>18</v>
      </c>
      <c r="Y43" s="224"/>
      <c r="Z43" s="226"/>
      <c r="AA43" s="226"/>
    </row>
    <row r="44" spans="1:30" s="22" customFormat="1" ht="27.75" customHeight="1">
      <c r="B44" s="485"/>
      <c r="C44" s="172"/>
      <c r="H44" s="30"/>
      <c r="I44" s="90"/>
      <c r="J44" s="90"/>
      <c r="L44" s="485"/>
      <c r="M44" s="172"/>
      <c r="N44" s="1"/>
      <c r="O44" s="1"/>
      <c r="P44" s="1"/>
      <c r="Q44" s="1"/>
      <c r="R44" s="1"/>
      <c r="S44" s="105"/>
      <c r="T44" s="105"/>
    </row>
    <row r="45" spans="1:30" s="22" customFormat="1" ht="27.75" customHeight="1">
      <c r="B45" s="485"/>
      <c r="C45" s="172"/>
      <c r="H45" s="30"/>
      <c r="I45" s="90"/>
      <c r="J45" s="90"/>
      <c r="L45" s="485"/>
      <c r="M45" s="172"/>
      <c r="S45" s="106"/>
      <c r="T45" s="106"/>
    </row>
    <row r="46" spans="1:30" s="22" customFormat="1" ht="27.75" customHeight="1">
      <c r="H46" s="30"/>
      <c r="I46" s="90"/>
      <c r="J46" s="90"/>
      <c r="S46" s="106"/>
      <c r="T46" s="106"/>
    </row>
    <row r="47" spans="1:30" s="22" customFormat="1" ht="27.75" customHeight="1">
      <c r="H47" s="30"/>
      <c r="I47" s="90"/>
      <c r="J47" s="469"/>
      <c r="S47" s="106"/>
      <c r="T47" s="106"/>
    </row>
    <row r="48" spans="1:30" s="22" customFormat="1" ht="27.75" customHeight="1">
      <c r="H48" s="30"/>
      <c r="I48" s="90"/>
      <c r="J48" s="470"/>
      <c r="S48" s="106"/>
      <c r="T48" s="521"/>
    </row>
    <row r="49" spans="1:20" s="22" customFormat="1" ht="27.75" customHeight="1">
      <c r="H49" s="30"/>
      <c r="I49" s="90"/>
      <c r="J49" s="90"/>
      <c r="S49" s="106"/>
      <c r="T49" s="522"/>
    </row>
    <row r="50" spans="1:20" s="22" customFormat="1" ht="27.75" customHeight="1">
      <c r="B50" s="485"/>
      <c r="C50" s="172"/>
      <c r="H50" s="30"/>
      <c r="I50" s="90"/>
      <c r="J50" s="90"/>
      <c r="L50" s="485"/>
      <c r="M50" s="172"/>
      <c r="S50" s="106"/>
      <c r="T50" s="106"/>
    </row>
    <row r="51" spans="1:20" s="22" customFormat="1" ht="27.75" customHeight="1">
      <c r="B51" s="485"/>
      <c r="C51" s="172"/>
      <c r="H51" s="30"/>
      <c r="I51" s="90"/>
      <c r="J51" s="90"/>
      <c r="L51" s="485"/>
      <c r="M51" s="172"/>
      <c r="S51" s="106"/>
      <c r="T51" s="106"/>
    </row>
    <row r="52" spans="1:20" s="22" customFormat="1" ht="27.75" customHeight="1">
      <c r="H52" s="30"/>
      <c r="I52" s="90"/>
      <c r="J52" s="90"/>
      <c r="S52" s="106"/>
      <c r="T52" s="106"/>
    </row>
    <row r="53" spans="1:20" s="22" customFormat="1" ht="27.75" customHeight="1">
      <c r="H53" s="30"/>
      <c r="I53" s="90"/>
      <c r="J53" s="469"/>
      <c r="S53" s="106"/>
      <c r="T53" s="106"/>
    </row>
    <row r="54" spans="1:20" s="22" customFormat="1" ht="27.75" customHeight="1">
      <c r="A54" s="1"/>
      <c r="H54" s="30"/>
      <c r="I54" s="90"/>
      <c r="J54" s="470"/>
      <c r="S54" s="106"/>
      <c r="T54" s="521"/>
    </row>
    <row r="55" spans="1:20" ht="27.75" customHeight="1">
      <c r="N55" s="22"/>
      <c r="O55" s="22"/>
      <c r="P55" s="22"/>
      <c r="Q55" s="22"/>
      <c r="R55" s="22"/>
      <c r="S55" s="106"/>
      <c r="T55" s="522"/>
    </row>
  </sheetData>
  <sheetProtection algorithmName="SHA-512" hashValue="E0xmt63N7Ozm+Iz4oTFI00lLd+mASUk8knDUiRg6dScsYWLdCET56mK5y4wgoKM0cR6THB9PP61vqFCN6KxG5Q==" saltValue="+sA/3a8EolQ6pCg05ASxDA==" spinCount="100000" sheet="1" selectLockedCells="1"/>
  <mergeCells count="77">
    <mergeCell ref="B32:B34"/>
    <mergeCell ref="L32:L34"/>
    <mergeCell ref="B36:B38"/>
    <mergeCell ref="L36:L38"/>
    <mergeCell ref="C40:C43"/>
    <mergeCell ref="B16:B18"/>
    <mergeCell ref="L16:L18"/>
    <mergeCell ref="B20:B22"/>
    <mergeCell ref="L20:L22"/>
    <mergeCell ref="B24:B26"/>
    <mergeCell ref="L24:L26"/>
    <mergeCell ref="B4:B6"/>
    <mergeCell ref="B8:B10"/>
    <mergeCell ref="L4:L6"/>
    <mergeCell ref="L8:L10"/>
    <mergeCell ref="B12:B14"/>
    <mergeCell ref="L12:L14"/>
    <mergeCell ref="D14:G14"/>
    <mergeCell ref="C4:C6"/>
    <mergeCell ref="C8:C10"/>
    <mergeCell ref="C12:C14"/>
    <mergeCell ref="N16:T16"/>
    <mergeCell ref="D43:H43"/>
    <mergeCell ref="Q36:R36"/>
    <mergeCell ref="L40:L43"/>
    <mergeCell ref="C16:C18"/>
    <mergeCell ref="M16:M18"/>
    <mergeCell ref="C20:C22"/>
    <mergeCell ref="M20:M22"/>
    <mergeCell ref="C24:C26"/>
    <mergeCell ref="M24:M26"/>
    <mergeCell ref="I24:J24"/>
    <mergeCell ref="S22:T22"/>
    <mergeCell ref="S34:T34"/>
    <mergeCell ref="S38:T38"/>
    <mergeCell ref="S30:T30"/>
    <mergeCell ref="I18:J18"/>
    <mergeCell ref="M4:M6"/>
    <mergeCell ref="M8:M10"/>
    <mergeCell ref="M12:M14"/>
    <mergeCell ref="I6:J6"/>
    <mergeCell ref="S6:T6"/>
    <mergeCell ref="I10:J10"/>
    <mergeCell ref="S10:T10"/>
    <mergeCell ref="I14:J14"/>
    <mergeCell ref="S14:T14"/>
    <mergeCell ref="B50:B51"/>
    <mergeCell ref="L50:L51"/>
    <mergeCell ref="I30:J30"/>
    <mergeCell ref="I43:J43"/>
    <mergeCell ref="B44:B45"/>
    <mergeCell ref="L44:L45"/>
    <mergeCell ref="J47:J48"/>
    <mergeCell ref="C28:C30"/>
    <mergeCell ref="C32:C34"/>
    <mergeCell ref="C36:C38"/>
    <mergeCell ref="I42:J42"/>
    <mergeCell ref="I34:J34"/>
    <mergeCell ref="I38:J38"/>
    <mergeCell ref="B40:B43"/>
    <mergeCell ref="B28:B30"/>
    <mergeCell ref="L28:L30"/>
    <mergeCell ref="T48:T49"/>
    <mergeCell ref="Q18:R18"/>
    <mergeCell ref="J53:J54"/>
    <mergeCell ref="T54:T55"/>
    <mergeCell ref="S43:T43"/>
    <mergeCell ref="M36:M38"/>
    <mergeCell ref="S18:T18"/>
    <mergeCell ref="S26:T26"/>
    <mergeCell ref="I26:J26"/>
    <mergeCell ref="I22:J22"/>
    <mergeCell ref="S21:T21"/>
    <mergeCell ref="O28:P28"/>
    <mergeCell ref="M40:M43"/>
    <mergeCell ref="M28:M30"/>
    <mergeCell ref="M32:M34"/>
  </mergeCells>
  <conditionalFormatting sqref="N16">
    <cfRule type="cellIs" dxfId="94" priority="34" operator="equal">
      <formula>$F$10-$D$10</formula>
    </cfRule>
  </conditionalFormatting>
  <conditionalFormatting sqref="I6:J6">
    <cfRule type="cellIs" dxfId="93" priority="33" operator="equal">
      <formula>10-(($E$5/100)+$H$5)</formula>
    </cfRule>
  </conditionalFormatting>
  <conditionalFormatting sqref="I10:J10">
    <cfRule type="cellIs" dxfId="92" priority="30" operator="equal">
      <formula>($D$9*1000)/250</formula>
    </cfRule>
  </conditionalFormatting>
  <conditionalFormatting sqref="I14:J14">
    <cfRule type="cellIs" dxfId="91" priority="28" operator="equal">
      <formula>($F$13*5)-50</formula>
    </cfRule>
  </conditionalFormatting>
  <conditionalFormatting sqref="S14:T14">
    <cfRule type="cellIs" dxfId="90" priority="27" operator="equal">
      <formula>$W$13*$W$13*$W$13</formula>
    </cfRule>
  </conditionalFormatting>
  <conditionalFormatting sqref="I18:J18">
    <cfRule type="cellIs" dxfId="89" priority="24" operator="equal">
      <formula>($D$17+$E$17+$F$17+$G$17)/4</formula>
    </cfRule>
  </conditionalFormatting>
  <conditionalFormatting sqref="Q18:R18">
    <cfRule type="cellIs" dxfId="88" priority="23" operator="equal">
      <formula>$R$17+50</formula>
    </cfRule>
  </conditionalFormatting>
  <conditionalFormatting sqref="S18:T18">
    <cfRule type="cellIs" dxfId="87" priority="22" operator="equal">
      <formula>$Q$18+50</formula>
    </cfRule>
  </conditionalFormatting>
  <conditionalFormatting sqref="I22 J21">
    <cfRule type="cellIs" dxfId="86" priority="21" operator="equal">
      <formula>($I$20/7)*13</formula>
    </cfRule>
  </conditionalFormatting>
  <conditionalFormatting sqref="I26:J26">
    <cfRule type="cellIs" dxfId="85" priority="16" operator="equal">
      <formula>$E$25*$G$25</formula>
    </cfRule>
  </conditionalFormatting>
  <conditionalFormatting sqref="S26:T26">
    <cfRule type="cellIs" dxfId="84" priority="15" operator="equal">
      <formula>($N$25+3)*2</formula>
    </cfRule>
  </conditionalFormatting>
  <conditionalFormatting sqref="I30:J30">
    <cfRule type="cellIs" dxfId="83" priority="14" operator="equal">
      <formula>($D$29+$F$29)/2</formula>
    </cfRule>
  </conditionalFormatting>
  <conditionalFormatting sqref="S30:T30">
    <cfRule type="cellIs" dxfId="82" priority="13" operator="equal">
      <formula>($O$28/6)*$O$29</formula>
    </cfRule>
  </conditionalFormatting>
  <conditionalFormatting sqref="I34:J34">
    <cfRule type="cellIs" dxfId="81" priority="12" operator="equal">
      <formula>($F$33-3)/2</formula>
    </cfRule>
  </conditionalFormatting>
  <conditionalFormatting sqref="I42:J42">
    <cfRule type="cellIs" dxfId="80" priority="9" operator="equal">
      <formula>($G$40/5)*2</formula>
    </cfRule>
  </conditionalFormatting>
  <conditionalFormatting sqref="I43:J43">
    <cfRule type="cellIs" dxfId="79" priority="8" operator="equal">
      <formula>$G$40/5</formula>
    </cfRule>
  </conditionalFormatting>
  <conditionalFormatting sqref="S43:T43">
    <cfRule type="cellIs" dxfId="78" priority="7" operator="equal">
      <formula>($V$41-$Z$42)+($X$43-$W$39)+$W$39+$V$41+$X$43+$Z$42</formula>
    </cfRule>
  </conditionalFormatting>
  <conditionalFormatting sqref="S34:T34">
    <cfRule type="cellIs" dxfId="77" priority="5" operator="equal">
      <formula>180-$AB$34</formula>
    </cfRule>
  </conditionalFormatting>
  <conditionalFormatting sqref="S21:T21">
    <cfRule type="cellIs" dxfId="76" priority="4" operator="equal">
      <formula>270-$X$21</formula>
    </cfRule>
  </conditionalFormatting>
  <conditionalFormatting sqref="I38:J38">
    <cfRule type="cellIs" dxfId="75" priority="3" operator="equal">
      <formula>$G$36+(2/3*$G$36)</formula>
    </cfRule>
  </conditionalFormatting>
  <conditionalFormatting sqref="S6:T6">
    <cfRule type="cellIs" dxfId="74" priority="2" operator="equal">
      <formula>(2*$O$4)+$R$4</formula>
    </cfRule>
  </conditionalFormatting>
  <conditionalFormatting sqref="S38:T38">
    <cfRule type="cellIs" dxfId="73" priority="38" operator="equal">
      <formula>0.75*$Q$36</formula>
    </cfRule>
  </conditionalFormatting>
  <conditionalFormatting sqref="S10:T10">
    <cfRule type="cellIs" dxfId="72" priority="1" operator="equal">
      <formula>$W$10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X55"/>
  <sheetViews>
    <sheetView zoomScale="60" zoomScaleNormal="60" workbookViewId="0">
      <pane ySplit="2" topLeftCell="A3" activePane="bottomLeft" state="frozen"/>
      <selection pane="bottomLeft" activeCell="G6" sqref="G6:H6"/>
    </sheetView>
  </sheetViews>
  <sheetFormatPr baseColWidth="10" defaultColWidth="9.1640625" defaultRowHeight="25.5" customHeight="1"/>
  <cols>
    <col min="1" max="1" width="5.1640625" style="1" customWidth="1"/>
    <col min="2" max="2" width="13.5" style="1" bestFit="1" customWidth="1"/>
    <col min="3" max="3" width="9.1640625" style="1"/>
    <col min="4" max="4" width="13.5" style="1" bestFit="1" customWidth="1"/>
    <col min="5" max="5" width="10.1640625" style="1" bestFit="1" customWidth="1"/>
    <col min="6" max="6" width="13.33203125" style="1" customWidth="1"/>
    <col min="7" max="7" width="9.1640625" style="2"/>
    <col min="8" max="8" width="12.5" style="2" bestFit="1" customWidth="1"/>
    <col min="9" max="9" width="9.1640625" style="1"/>
    <col min="10" max="10" width="13.5" style="1" bestFit="1" customWidth="1"/>
    <col min="11" max="11" width="9.1640625" style="1"/>
    <col min="12" max="12" width="13.5" style="1" bestFit="1" customWidth="1"/>
    <col min="13" max="13" width="11.33203125" style="1" bestFit="1" customWidth="1"/>
    <col min="14" max="14" width="13.5" style="1" bestFit="1" customWidth="1"/>
    <col min="15" max="15" width="8" style="11" customWidth="1"/>
    <col min="16" max="16" width="9.33203125" style="11" bestFit="1" customWidth="1"/>
    <col min="17" max="16384" width="9.1640625" style="1"/>
  </cols>
  <sheetData>
    <row r="2" spans="2:24" ht="36.75" customHeight="1"/>
    <row r="3" spans="2:24" ht="15" customHeight="1" thickBot="1">
      <c r="O3" s="2"/>
      <c r="P3" s="2"/>
    </row>
    <row r="4" spans="2:24" s="306" customFormat="1" ht="64.5" customHeight="1">
      <c r="B4" s="486">
        <v>1</v>
      </c>
      <c r="C4" s="499"/>
      <c r="D4" s="455">
        <f ca="1">RANDBETWEEN(1000,9990)</f>
        <v>8405</v>
      </c>
      <c r="E4" s="13" t="s">
        <v>0</v>
      </c>
      <c r="F4" s="455">
        <f ca="1">RANDBETWEEN(0,9990)</f>
        <v>5633</v>
      </c>
      <c r="G4" s="82"/>
      <c r="H4" s="305"/>
      <c r="J4" s="486">
        <v>2</v>
      </c>
      <c r="K4" s="499"/>
      <c r="L4" s="13">
        <f ca="1">RANDBETWEEN(100,999)</f>
        <v>957</v>
      </c>
      <c r="M4" s="449" t="s">
        <v>262</v>
      </c>
      <c r="N4" s="13">
        <f ca="1">RANDBETWEEN(2,9)/10</f>
        <v>0.7</v>
      </c>
      <c r="O4" s="82"/>
      <c r="P4" s="305"/>
    </row>
    <row r="5" spans="2:24" s="72" customFormat="1" ht="25.5" customHeight="1" thickBot="1">
      <c r="B5" s="487"/>
      <c r="C5" s="495"/>
      <c r="D5" s="89"/>
      <c r="E5" s="89"/>
      <c r="F5" s="89"/>
      <c r="G5" s="88"/>
      <c r="H5" s="300"/>
      <c r="J5" s="487"/>
      <c r="K5" s="495"/>
      <c r="L5" s="89"/>
      <c r="M5" s="89"/>
      <c r="N5" s="89"/>
      <c r="O5" s="88"/>
      <c r="P5" s="300"/>
    </row>
    <row r="6" spans="2:24" s="221" customFormat="1" ht="49.5" customHeight="1" thickBot="1">
      <c r="B6" s="488"/>
      <c r="C6" s="496"/>
      <c r="D6" s="253" t="s">
        <v>70</v>
      </c>
      <c r="E6" s="253"/>
      <c r="F6" s="253"/>
      <c r="G6" s="476"/>
      <c r="H6" s="478"/>
      <c r="J6" s="488"/>
      <c r="K6" s="496"/>
      <c r="L6" s="253"/>
      <c r="M6" s="253"/>
      <c r="N6" s="253"/>
      <c r="O6" s="474"/>
      <c r="P6" s="475"/>
    </row>
    <row r="7" spans="2:24" s="72" customFormat="1" ht="25.5" customHeight="1" thickBot="1">
      <c r="G7" s="342"/>
      <c r="H7" s="342"/>
      <c r="O7" s="342"/>
      <c r="P7" s="342"/>
    </row>
    <row r="8" spans="2:24" s="306" customFormat="1" ht="64.5" customHeight="1">
      <c r="B8" s="486">
        <v>3</v>
      </c>
      <c r="C8" s="499"/>
      <c r="D8" s="13">
        <f ca="1">RANDBETWEEN(1100,9999)/100</f>
        <v>62.08</v>
      </c>
      <c r="E8" s="13" t="s">
        <v>0</v>
      </c>
      <c r="F8" s="13">
        <f ca="1">RANDBETWEEN(100,999)/100</f>
        <v>2.16</v>
      </c>
      <c r="G8" s="82"/>
      <c r="H8" s="305"/>
      <c r="J8" s="486">
        <v>4</v>
      </c>
      <c r="K8" s="499"/>
      <c r="L8" s="455">
        <f ca="1">13*RANDBETWEEN(100,999)</f>
        <v>9711</v>
      </c>
      <c r="M8" s="449" t="s">
        <v>2</v>
      </c>
      <c r="N8" s="13">
        <v>13</v>
      </c>
      <c r="O8" s="82"/>
      <c r="P8" s="305"/>
    </row>
    <row r="9" spans="2:24" s="72" customFormat="1" ht="25.5" customHeight="1" thickBot="1">
      <c r="B9" s="487"/>
      <c r="C9" s="495"/>
      <c r="D9" s="89"/>
      <c r="E9" s="89"/>
      <c r="F9" s="89"/>
      <c r="G9" s="88"/>
      <c r="H9" s="300"/>
      <c r="J9" s="487"/>
      <c r="K9" s="495"/>
      <c r="L9" s="89"/>
      <c r="M9" s="89"/>
      <c r="N9" s="89"/>
      <c r="O9" s="88"/>
      <c r="P9" s="300"/>
      <c r="V9" s="303"/>
    </row>
    <row r="10" spans="2:24" s="221" customFormat="1" ht="49.5" customHeight="1" thickBot="1">
      <c r="B10" s="488"/>
      <c r="C10" s="496"/>
      <c r="D10" s="253"/>
      <c r="E10" s="253"/>
      <c r="F10" s="253"/>
      <c r="G10" s="474"/>
      <c r="H10" s="475"/>
      <c r="J10" s="488"/>
      <c r="K10" s="496"/>
      <c r="L10" s="253"/>
      <c r="M10" s="253"/>
      <c r="N10" s="253"/>
      <c r="O10" s="474"/>
      <c r="P10" s="475"/>
      <c r="T10" s="311"/>
    </row>
    <row r="11" spans="2:24" s="72" customFormat="1" ht="25.5" customHeight="1" thickBot="1">
      <c r="G11" s="342"/>
      <c r="H11" s="342"/>
      <c r="T11" s="453"/>
      <c r="U11" s="303"/>
    </row>
    <row r="12" spans="2:24" s="306" customFormat="1" ht="64.5" customHeight="1">
      <c r="B12" s="486">
        <v>5</v>
      </c>
      <c r="C12" s="499"/>
      <c r="D12" s="455">
        <f ca="1">RANDBETWEEN(3,9)*10000</f>
        <v>70000</v>
      </c>
      <c r="E12" s="410" t="s">
        <v>3</v>
      </c>
      <c r="F12" s="13">
        <f ca="1">RANDBETWEEN(100,990)</f>
        <v>752</v>
      </c>
      <c r="G12" s="82"/>
      <c r="H12" s="305"/>
      <c r="J12" s="486">
        <v>6</v>
      </c>
      <c r="K12" s="499"/>
      <c r="L12" s="446">
        <v>0.75</v>
      </c>
      <c r="M12" s="13" t="s">
        <v>4</v>
      </c>
      <c r="N12" s="13">
        <f ca="1">RANDBETWEEN(10,99)*10</f>
        <v>980</v>
      </c>
      <c r="O12" s="323"/>
      <c r="P12" s="321"/>
      <c r="V12" s="309"/>
    </row>
    <row r="13" spans="2:24" s="72" customFormat="1" ht="25.5" customHeight="1" thickBot="1">
      <c r="B13" s="487"/>
      <c r="C13" s="495"/>
      <c r="D13" s="89"/>
      <c r="E13" s="89"/>
      <c r="F13" s="89"/>
      <c r="G13" s="88"/>
      <c r="H13" s="300"/>
      <c r="J13" s="487"/>
      <c r="K13" s="495"/>
      <c r="L13" s="89"/>
      <c r="M13" s="89"/>
      <c r="N13" s="89"/>
      <c r="O13" s="89"/>
      <c r="P13" s="388"/>
      <c r="W13" s="303"/>
    </row>
    <row r="14" spans="2:24" s="221" customFormat="1" ht="49.5" customHeight="1" thickBot="1">
      <c r="B14" s="488"/>
      <c r="C14" s="496"/>
      <c r="D14" s="253"/>
      <c r="E14" s="253"/>
      <c r="F14" s="253"/>
      <c r="G14" s="476"/>
      <c r="H14" s="478"/>
      <c r="J14" s="488"/>
      <c r="K14" s="496"/>
      <c r="L14" s="253"/>
      <c r="M14" s="253"/>
      <c r="N14" s="253"/>
      <c r="O14" s="474"/>
      <c r="P14" s="475"/>
    </row>
    <row r="15" spans="2:24" s="72" customFormat="1" ht="25.5" customHeight="1" thickBot="1">
      <c r="G15" s="342"/>
      <c r="H15" s="342"/>
      <c r="O15" s="342"/>
      <c r="P15" s="342"/>
      <c r="U15" s="303"/>
      <c r="X15" s="303"/>
    </row>
    <row r="16" spans="2:24" s="306" customFormat="1" ht="64.5" customHeight="1">
      <c r="B16" s="486">
        <v>7</v>
      </c>
      <c r="C16" s="499"/>
      <c r="D16" s="455">
        <f ca="1">RANDBETWEEN(10000,99999)</f>
        <v>15748</v>
      </c>
      <c r="E16" s="13" t="s">
        <v>0</v>
      </c>
      <c r="F16" s="455">
        <f ca="1">RANDBETWEEN(10000,99999)</f>
        <v>71342</v>
      </c>
      <c r="G16" s="82"/>
      <c r="H16" s="305"/>
      <c r="J16" s="486">
        <v>8</v>
      </c>
      <c r="K16" s="499"/>
      <c r="L16" s="447" t="s">
        <v>264</v>
      </c>
      <c r="M16" s="455">
        <f ca="1">RANDBETWEEN(100,999)*6</f>
        <v>4602</v>
      </c>
      <c r="N16" s="323"/>
      <c r="O16" s="82"/>
      <c r="P16" s="305"/>
    </row>
    <row r="17" spans="2:16" s="72" customFormat="1" ht="30" thickBot="1">
      <c r="B17" s="487"/>
      <c r="C17" s="495"/>
      <c r="D17" s="89"/>
      <c r="E17" s="89"/>
      <c r="F17" s="89"/>
      <c r="G17" s="88"/>
      <c r="H17" s="300"/>
      <c r="J17" s="487"/>
      <c r="K17" s="495"/>
      <c r="L17" s="89"/>
      <c r="M17" s="89"/>
      <c r="N17" s="89"/>
      <c r="O17" s="88"/>
      <c r="P17" s="300"/>
    </row>
    <row r="18" spans="2:16" s="221" customFormat="1" ht="49.5" customHeight="1" thickBot="1">
      <c r="B18" s="488"/>
      <c r="C18" s="496"/>
      <c r="D18" s="253"/>
      <c r="E18" s="253"/>
      <c r="F18" s="253"/>
      <c r="G18" s="476"/>
      <c r="H18" s="478"/>
      <c r="J18" s="488"/>
      <c r="K18" s="496"/>
      <c r="L18" s="253"/>
      <c r="M18" s="253"/>
      <c r="N18" s="253"/>
      <c r="O18" s="476"/>
      <c r="P18" s="478"/>
    </row>
    <row r="19" spans="2:16" s="72" customFormat="1" ht="30" thickBot="1">
      <c r="G19" s="342"/>
      <c r="H19" s="342"/>
    </row>
    <row r="20" spans="2:16" s="306" customFormat="1" ht="64.5" customHeight="1" thickBot="1">
      <c r="B20" s="486">
        <v>9</v>
      </c>
      <c r="C20" s="492"/>
      <c r="D20" s="13">
        <v>3</v>
      </c>
      <c r="E20" s="450" t="s">
        <v>2</v>
      </c>
      <c r="F20" s="13">
        <v>100</v>
      </c>
      <c r="G20" s="82"/>
      <c r="H20" s="305"/>
      <c r="J20" s="486">
        <v>10</v>
      </c>
      <c r="K20" s="492"/>
      <c r="L20" s="13">
        <f ca="1">RANDBETWEEN(1,8)</f>
        <v>8</v>
      </c>
      <c r="M20" s="449" t="s">
        <v>262</v>
      </c>
      <c r="N20" s="13">
        <f ca="1">RANDBETWEEN(1,8)</f>
        <v>8</v>
      </c>
      <c r="O20" s="323"/>
      <c r="P20" s="321"/>
    </row>
    <row r="21" spans="2:16" s="72" customFormat="1" ht="23.25" customHeight="1">
      <c r="B21" s="489"/>
      <c r="C21" s="495"/>
      <c r="D21" s="3">
        <f ca="1">RANDBETWEEN(13,18)</f>
        <v>14</v>
      </c>
      <c r="E21" s="89"/>
      <c r="F21" s="274"/>
      <c r="G21" s="88"/>
      <c r="H21" s="466">
        <v>3</v>
      </c>
      <c r="J21" s="489"/>
      <c r="K21" s="495"/>
      <c r="L21" s="3">
        <f ca="1">RANDBETWEEN(1,8)</f>
        <v>3</v>
      </c>
      <c r="M21" s="89"/>
      <c r="N21" s="3">
        <f ca="1">RANDBETWEEN(1,13)</f>
        <v>4</v>
      </c>
      <c r="O21" s="89"/>
      <c r="P21" s="460"/>
    </row>
    <row r="22" spans="2:16" s="221" customFormat="1" ht="49.5" customHeight="1" thickBot="1">
      <c r="B22" s="488"/>
      <c r="C22" s="496"/>
      <c r="D22" s="253"/>
      <c r="E22" s="253"/>
      <c r="F22" s="253"/>
      <c r="G22" s="379"/>
      <c r="H22" s="452"/>
      <c r="J22" s="488"/>
      <c r="K22" s="496"/>
      <c r="L22" s="448" t="s">
        <v>126</v>
      </c>
      <c r="M22" s="253"/>
      <c r="N22" s="253"/>
      <c r="O22" s="253"/>
      <c r="P22" s="452"/>
    </row>
    <row r="23" spans="2:16" s="72" customFormat="1" ht="23.25" customHeight="1" thickBot="1">
      <c r="G23" s="342"/>
      <c r="H23" s="454"/>
    </row>
    <row r="24" spans="2:16" s="306" customFormat="1" ht="64.5" customHeight="1" thickBot="1">
      <c r="B24" s="486">
        <v>11</v>
      </c>
      <c r="C24" s="492"/>
      <c r="D24" s="13">
        <f ca="1">RANDBETWEEN(1,8)</f>
        <v>8</v>
      </c>
      <c r="E24" s="450" t="s">
        <v>2</v>
      </c>
      <c r="F24" s="13">
        <f ca="1">RANDBETWEEN(1,8)</f>
        <v>3</v>
      </c>
      <c r="G24" s="82"/>
      <c r="H24" s="305"/>
      <c r="J24" s="486">
        <v>12</v>
      </c>
      <c r="K24" s="492"/>
      <c r="L24" s="471">
        <f ca="1">RANDBETWEEN(1,6)</f>
        <v>3</v>
      </c>
      <c r="M24" s="13">
        <f ca="1">RANDBETWEEN(1,4)</f>
        <v>1</v>
      </c>
      <c r="N24" s="82"/>
      <c r="O24" s="82"/>
      <c r="P24" s="321"/>
    </row>
    <row r="25" spans="2:16" s="72" customFormat="1" ht="29">
      <c r="B25" s="489"/>
      <c r="C25" s="495"/>
      <c r="D25" s="3">
        <f ca="1">RANDBETWEEN(1,8)</f>
        <v>2</v>
      </c>
      <c r="E25" s="89"/>
      <c r="F25" s="3">
        <f ca="1">RANDBETWEEN(1,13)</f>
        <v>12</v>
      </c>
      <c r="G25" s="88"/>
      <c r="H25" s="460"/>
      <c r="J25" s="489"/>
      <c r="K25" s="495"/>
      <c r="L25" s="473"/>
      <c r="M25" s="3">
        <f ca="1">RANDBETWEEN(5,11)</f>
        <v>9</v>
      </c>
      <c r="N25" s="89"/>
      <c r="O25" s="274"/>
      <c r="P25" s="360"/>
    </row>
    <row r="26" spans="2:16" s="221" customFormat="1" ht="49.5" customHeight="1" thickBot="1">
      <c r="B26" s="488"/>
      <c r="C26" s="496"/>
      <c r="D26" s="448" t="s">
        <v>126</v>
      </c>
      <c r="E26" s="253"/>
      <c r="F26" s="253"/>
      <c r="G26" s="379"/>
      <c r="H26" s="452"/>
      <c r="J26" s="488"/>
      <c r="K26" s="496"/>
      <c r="L26" s="448" t="s">
        <v>122</v>
      </c>
      <c r="M26" s="253"/>
      <c r="N26" s="253"/>
      <c r="O26" s="253"/>
      <c r="P26" s="359"/>
    </row>
    <row r="27" spans="2:16" s="72" customFormat="1" ht="30" thickBot="1">
      <c r="G27" s="342"/>
      <c r="H27" s="342"/>
      <c r="P27" s="229"/>
    </row>
    <row r="28" spans="2:16" s="306" customFormat="1" ht="64.5" customHeight="1">
      <c r="B28" s="486">
        <v>13</v>
      </c>
      <c r="C28" s="492"/>
      <c r="D28" s="13">
        <f ca="1">RANDBETWEEN(100,999)</f>
        <v>196</v>
      </c>
      <c r="E28" s="449" t="s">
        <v>262</v>
      </c>
      <c r="F28" s="13">
        <f ca="1">RANDBETWEEN(12,19)</f>
        <v>15</v>
      </c>
      <c r="G28" s="82"/>
      <c r="H28" s="305"/>
      <c r="J28" s="486">
        <v>14</v>
      </c>
      <c r="K28" s="492"/>
      <c r="L28" s="13">
        <f ca="1">RANDBETWEEN(100,999)/10</f>
        <v>70.599999999999994</v>
      </c>
      <c r="M28" s="449" t="s">
        <v>2</v>
      </c>
      <c r="N28" s="13">
        <v>100</v>
      </c>
      <c r="O28" s="323"/>
      <c r="P28" s="321"/>
    </row>
    <row r="29" spans="2:16" s="72" customFormat="1" ht="30" thickBot="1">
      <c r="B29" s="489"/>
      <c r="C29" s="495"/>
      <c r="D29" s="89"/>
      <c r="E29" s="89"/>
      <c r="F29" s="89"/>
      <c r="G29" s="88"/>
      <c r="H29" s="300"/>
      <c r="J29" s="489"/>
      <c r="K29" s="495"/>
      <c r="L29" s="89"/>
      <c r="M29" s="89"/>
      <c r="N29" s="89"/>
      <c r="O29" s="89"/>
      <c r="P29" s="388"/>
    </row>
    <row r="30" spans="2:16" s="221" customFormat="1" ht="49.5" customHeight="1" thickBot="1">
      <c r="B30" s="488"/>
      <c r="C30" s="496"/>
      <c r="D30" s="253"/>
      <c r="E30" s="253"/>
      <c r="F30" s="253"/>
      <c r="G30" s="476"/>
      <c r="H30" s="478"/>
      <c r="J30" s="488"/>
      <c r="K30" s="496"/>
      <c r="L30" s="253"/>
      <c r="M30" s="253"/>
      <c r="N30" s="253"/>
      <c r="O30" s="474"/>
      <c r="P30" s="475"/>
    </row>
    <row r="31" spans="2:16" s="72" customFormat="1" ht="30" thickBot="1">
      <c r="G31" s="342"/>
      <c r="H31" s="454"/>
      <c r="O31" s="342"/>
      <c r="P31" s="342"/>
    </row>
    <row r="32" spans="2:16" s="306" customFormat="1" ht="64.5" customHeight="1">
      <c r="B32" s="486">
        <v>15</v>
      </c>
      <c r="C32" s="492"/>
      <c r="D32" s="82">
        <f ca="1">RANDBETWEEN(2,9)</f>
        <v>5</v>
      </c>
      <c r="E32" s="449" t="s">
        <v>262</v>
      </c>
      <c r="F32" s="82">
        <f ca="1">RANDBETWEEN(2,9)</f>
        <v>2</v>
      </c>
      <c r="G32" s="449" t="s">
        <v>262</v>
      </c>
      <c r="H32" s="305">
        <v>10</v>
      </c>
      <c r="J32" s="486">
        <v>16</v>
      </c>
      <c r="K32" s="492"/>
      <c r="L32" s="455">
        <f ca="1">RANDBETWEEN(10000,99900)</f>
        <v>91443</v>
      </c>
      <c r="M32" s="449" t="s">
        <v>3</v>
      </c>
      <c r="N32" s="13">
        <f ca="1">RANDBETWEEN(100,999)</f>
        <v>738</v>
      </c>
      <c r="O32" s="82"/>
      <c r="P32" s="305"/>
    </row>
    <row r="33" spans="1:16" s="72" customFormat="1" ht="30" thickBot="1">
      <c r="B33" s="489"/>
      <c r="C33" s="495"/>
      <c r="D33" s="89"/>
      <c r="E33" s="89"/>
      <c r="F33" s="89"/>
      <c r="G33" s="88"/>
      <c r="H33" s="300"/>
      <c r="J33" s="489"/>
      <c r="K33" s="495"/>
      <c r="L33" s="89"/>
      <c r="M33" s="89"/>
      <c r="N33" s="89"/>
      <c r="O33" s="88"/>
      <c r="P33" s="300"/>
    </row>
    <row r="34" spans="1:16" s="221" customFormat="1" ht="49.5" customHeight="1" thickBot="1">
      <c r="B34" s="488"/>
      <c r="C34" s="496"/>
      <c r="D34" s="253"/>
      <c r="E34" s="253"/>
      <c r="F34" s="253"/>
      <c r="G34" s="474"/>
      <c r="H34" s="475"/>
      <c r="J34" s="488"/>
      <c r="K34" s="496"/>
      <c r="L34" s="253"/>
      <c r="M34" s="253"/>
      <c r="N34" s="253"/>
      <c r="O34" s="476"/>
      <c r="P34" s="478"/>
    </row>
    <row r="35" spans="1:16" s="72" customFormat="1" ht="30" thickBot="1">
      <c r="G35" s="342"/>
      <c r="H35" s="342"/>
      <c r="O35" s="342"/>
      <c r="P35" s="342"/>
    </row>
    <row r="36" spans="1:16" s="306" customFormat="1" ht="64.5" customHeight="1">
      <c r="B36" s="486">
        <v>17</v>
      </c>
      <c r="C36" s="499"/>
      <c r="D36" s="323"/>
      <c r="E36" s="254"/>
      <c r="F36" s="323"/>
      <c r="G36" s="82"/>
      <c r="H36" s="305"/>
      <c r="J36" s="486">
        <v>18</v>
      </c>
      <c r="K36" s="499"/>
      <c r="L36" s="13">
        <f ca="1">RANDBETWEEN(100,999)/10</f>
        <v>72</v>
      </c>
      <c r="M36" s="449" t="s">
        <v>262</v>
      </c>
      <c r="N36" s="455">
        <v>10000</v>
      </c>
      <c r="O36" s="82"/>
      <c r="P36" s="305"/>
    </row>
    <row r="37" spans="1:16" s="221" customFormat="1" ht="53.25" customHeight="1" thickBot="1">
      <c r="B37" s="487"/>
      <c r="C37" s="495"/>
      <c r="D37" s="456" t="s">
        <v>123</v>
      </c>
      <c r="E37" s="457">
        <f ca="1">RANDBETWEEN(2,6)</f>
        <v>5</v>
      </c>
      <c r="F37" s="457" t="s">
        <v>0</v>
      </c>
      <c r="G37" s="457">
        <f ca="1">RANDBETWEEN(2,7)</f>
        <v>4</v>
      </c>
      <c r="H37" s="458" t="s">
        <v>266</v>
      </c>
      <c r="J37" s="487"/>
      <c r="K37" s="495"/>
      <c r="L37" s="459"/>
      <c r="M37" s="459"/>
      <c r="N37" s="459"/>
      <c r="O37" s="457"/>
      <c r="P37" s="458"/>
    </row>
    <row r="38" spans="1:16" s="221" customFormat="1" ht="49.5" customHeight="1" thickBot="1">
      <c r="B38" s="488"/>
      <c r="C38" s="496"/>
      <c r="D38" s="253"/>
      <c r="E38" s="253"/>
      <c r="F38" s="253"/>
      <c r="G38" s="474"/>
      <c r="H38" s="475"/>
      <c r="J38" s="488"/>
      <c r="K38" s="496"/>
      <c r="L38" s="253"/>
      <c r="M38" s="253"/>
      <c r="N38" s="253"/>
      <c r="O38" s="476"/>
      <c r="P38" s="478"/>
    </row>
    <row r="39" spans="1:16" s="72" customFormat="1" ht="30" thickBot="1">
      <c r="G39" s="342"/>
      <c r="H39" s="342"/>
    </row>
    <row r="40" spans="1:16" s="306" customFormat="1" ht="64.5" customHeight="1">
      <c r="B40" s="486">
        <v>19</v>
      </c>
      <c r="C40" s="492"/>
      <c r="D40" s="174" t="s">
        <v>265</v>
      </c>
      <c r="E40" s="13"/>
      <c r="F40" s="259">
        <f ca="1">RANDBETWEEN(10,99)*20</f>
        <v>920</v>
      </c>
      <c r="G40" s="82"/>
      <c r="H40" s="305"/>
      <c r="J40" s="486">
        <v>20</v>
      </c>
      <c r="K40" s="492"/>
      <c r="L40" s="13">
        <f ca="1">RANDBETWEEN(100,999)/100</f>
        <v>8.0500000000000007</v>
      </c>
      <c r="M40" s="449" t="s">
        <v>262</v>
      </c>
      <c r="N40" s="13">
        <f t="shared" ref="N40" ca="1" si="0">RANDBETWEEN(2,9)/10</f>
        <v>0.5</v>
      </c>
      <c r="O40" s="13"/>
      <c r="P40" s="321"/>
    </row>
    <row r="41" spans="1:16" s="72" customFormat="1" ht="24" customHeight="1">
      <c r="B41" s="489"/>
      <c r="C41" s="495"/>
      <c r="D41" s="89"/>
      <c r="E41" s="89"/>
      <c r="F41" s="89"/>
      <c r="G41" s="88"/>
      <c r="H41" s="300"/>
      <c r="J41" s="489"/>
      <c r="K41" s="495"/>
      <c r="L41" s="274"/>
      <c r="M41" s="274"/>
      <c r="N41" s="274"/>
      <c r="O41" s="88"/>
      <c r="P41" s="388"/>
    </row>
    <row r="42" spans="1:16" s="72" customFormat="1" ht="30" thickBot="1">
      <c r="B42" s="487"/>
      <c r="C42" s="495"/>
      <c r="D42" s="89"/>
      <c r="E42" s="89"/>
      <c r="F42" s="89"/>
      <c r="G42" s="88"/>
      <c r="H42" s="300"/>
      <c r="J42" s="487"/>
      <c r="K42" s="495"/>
      <c r="L42" s="89"/>
      <c r="M42" s="89"/>
      <c r="N42" s="89"/>
      <c r="O42" s="89"/>
      <c r="P42" s="300"/>
    </row>
    <row r="43" spans="1:16" s="221" customFormat="1" ht="49.5" customHeight="1" thickBot="1">
      <c r="B43" s="488"/>
      <c r="C43" s="496"/>
      <c r="D43" s="253"/>
      <c r="E43" s="253"/>
      <c r="F43" s="253"/>
      <c r="G43" s="474"/>
      <c r="H43" s="475"/>
      <c r="J43" s="488"/>
      <c r="K43" s="496"/>
      <c r="L43" s="253"/>
      <c r="M43" s="253"/>
      <c r="N43" s="253"/>
      <c r="O43" s="474"/>
      <c r="P43" s="475"/>
    </row>
    <row r="44" spans="1:16" ht="24">
      <c r="A44" s="22"/>
    </row>
    <row r="45" spans="1:16" s="22" customFormat="1" ht="29">
      <c r="B45" s="485"/>
      <c r="C45" s="172"/>
      <c r="G45" s="90"/>
      <c r="H45" s="90"/>
      <c r="J45" s="485"/>
      <c r="K45" s="172"/>
      <c r="O45" s="24"/>
      <c r="P45" s="24"/>
    </row>
    <row r="46" spans="1:16" s="22" customFormat="1" ht="29">
      <c r="B46" s="485"/>
      <c r="C46" s="172"/>
      <c r="G46" s="90"/>
      <c r="H46" s="90"/>
      <c r="J46" s="485"/>
      <c r="K46" s="172"/>
      <c r="O46" s="24"/>
      <c r="P46" s="24"/>
    </row>
    <row r="47" spans="1:16" s="22" customFormat="1" ht="24">
      <c r="G47" s="90"/>
      <c r="H47" s="90"/>
      <c r="O47" s="24"/>
      <c r="P47" s="24"/>
    </row>
    <row r="48" spans="1:16" s="22" customFormat="1" ht="24">
      <c r="G48" s="90"/>
      <c r="H48" s="469"/>
      <c r="O48" s="24"/>
      <c r="P48" s="467"/>
    </row>
    <row r="49" spans="1:16" s="22" customFormat="1" ht="24">
      <c r="G49" s="90"/>
      <c r="H49" s="470"/>
      <c r="O49" s="24"/>
      <c r="P49" s="468"/>
    </row>
    <row r="50" spans="1:16" s="22" customFormat="1" ht="24">
      <c r="G50" s="90"/>
      <c r="H50" s="90"/>
      <c r="O50" s="24"/>
      <c r="P50" s="24"/>
    </row>
    <row r="51" spans="1:16" s="22" customFormat="1" ht="29">
      <c r="B51" s="485"/>
      <c r="C51" s="172"/>
      <c r="G51" s="90"/>
      <c r="H51" s="90"/>
      <c r="J51" s="485"/>
      <c r="K51" s="172"/>
      <c r="O51" s="24"/>
      <c r="P51" s="24"/>
    </row>
    <row r="52" spans="1:16" s="22" customFormat="1" ht="29">
      <c r="B52" s="485"/>
      <c r="C52" s="172"/>
      <c r="G52" s="90"/>
      <c r="H52" s="90"/>
      <c r="J52" s="485"/>
      <c r="K52" s="172"/>
      <c r="O52" s="24"/>
      <c r="P52" s="24"/>
    </row>
    <row r="53" spans="1:16" s="22" customFormat="1" ht="24">
      <c r="G53" s="90"/>
      <c r="H53" s="90"/>
      <c r="O53" s="24"/>
      <c r="P53" s="24"/>
    </row>
    <row r="54" spans="1:16" s="22" customFormat="1" ht="24">
      <c r="G54" s="90"/>
      <c r="H54" s="469"/>
      <c r="O54" s="24"/>
      <c r="P54" s="467"/>
    </row>
    <row r="55" spans="1:16" s="22" customFormat="1" ht="24">
      <c r="A55" s="1"/>
      <c r="G55" s="90"/>
      <c r="H55" s="470"/>
      <c r="O55" s="24"/>
      <c r="P55" s="468"/>
    </row>
  </sheetData>
  <sheetProtection algorithmName="SHA-512" hashValue="iTMR/OyYoGVs976Qb42KvvX1IHa8TpmR8LH2oiSrtJJV3JW+NBM8wOjbRwXxIcDLo0nE+S1kKLASnZ88cxHioA==" saltValue="BVk9gc5sokWSx5X6G1xbDw==" spinCount="100000" sheet="1" selectLockedCells="1"/>
  <mergeCells count="65">
    <mergeCell ref="C24:C26"/>
    <mergeCell ref="K24:K26"/>
    <mergeCell ref="C28:C30"/>
    <mergeCell ref="K28:K30"/>
    <mergeCell ref="G30:H30"/>
    <mergeCell ref="B4:B6"/>
    <mergeCell ref="J4:J6"/>
    <mergeCell ref="B8:B10"/>
    <mergeCell ref="J8:J10"/>
    <mergeCell ref="B12:B14"/>
    <mergeCell ref="J12:J14"/>
    <mergeCell ref="C4:C6"/>
    <mergeCell ref="C8:C10"/>
    <mergeCell ref="C12:C14"/>
    <mergeCell ref="G6:H6"/>
    <mergeCell ref="H54:H55"/>
    <mergeCell ref="P54:P55"/>
    <mergeCell ref="G43:H43"/>
    <mergeCell ref="B45:B46"/>
    <mergeCell ref="J45:J46"/>
    <mergeCell ref="H48:H49"/>
    <mergeCell ref="P48:P49"/>
    <mergeCell ref="B51:B52"/>
    <mergeCell ref="J51:J52"/>
    <mergeCell ref="O43:P43"/>
    <mergeCell ref="B40:B43"/>
    <mergeCell ref="J40:J43"/>
    <mergeCell ref="C40:C43"/>
    <mergeCell ref="K40:K43"/>
    <mergeCell ref="G34:H34"/>
    <mergeCell ref="O34:P34"/>
    <mergeCell ref="G38:H38"/>
    <mergeCell ref="O38:P38"/>
    <mergeCell ref="B32:B34"/>
    <mergeCell ref="J32:J34"/>
    <mergeCell ref="B36:B38"/>
    <mergeCell ref="J36:J38"/>
    <mergeCell ref="C32:C34"/>
    <mergeCell ref="K32:K34"/>
    <mergeCell ref="C36:C38"/>
    <mergeCell ref="K36:K38"/>
    <mergeCell ref="O30:P30"/>
    <mergeCell ref="B28:B30"/>
    <mergeCell ref="J28:J30"/>
    <mergeCell ref="G18:H18"/>
    <mergeCell ref="O18:P18"/>
    <mergeCell ref="L24:L25"/>
    <mergeCell ref="B16:B18"/>
    <mergeCell ref="J16:J18"/>
    <mergeCell ref="B20:B22"/>
    <mergeCell ref="J20:J22"/>
    <mergeCell ref="B24:B26"/>
    <mergeCell ref="J24:J26"/>
    <mergeCell ref="C16:C18"/>
    <mergeCell ref="K16:K18"/>
    <mergeCell ref="C20:C22"/>
    <mergeCell ref="K20:K22"/>
    <mergeCell ref="O6:P6"/>
    <mergeCell ref="G10:H10"/>
    <mergeCell ref="O10:P10"/>
    <mergeCell ref="G14:H14"/>
    <mergeCell ref="O14:P14"/>
    <mergeCell ref="K4:K6"/>
    <mergeCell ref="K8:K10"/>
    <mergeCell ref="K12:K14"/>
  </mergeCells>
  <conditionalFormatting sqref="G6:H6">
    <cfRule type="cellIs" dxfId="71" priority="25" operator="equal">
      <formula>$D$4+$F$4</formula>
    </cfRule>
  </conditionalFormatting>
  <conditionalFormatting sqref="O6:P6">
    <cfRule type="cellIs" dxfId="70" priority="24" operator="equal">
      <formula>$L$4*$N$4</formula>
    </cfRule>
  </conditionalFormatting>
  <conditionalFormatting sqref="G10:H10">
    <cfRule type="cellIs" dxfId="69" priority="23" operator="equal">
      <formula>$D$8+$F$8</formula>
    </cfRule>
  </conditionalFormatting>
  <conditionalFormatting sqref="O10:P10">
    <cfRule type="cellIs" dxfId="68" priority="22" operator="equal">
      <formula>$L$8/$N$8</formula>
    </cfRule>
  </conditionalFormatting>
  <conditionalFormatting sqref="G14:H14">
    <cfRule type="cellIs" dxfId="67" priority="21" operator="equal">
      <formula>$D$12-$F$12</formula>
    </cfRule>
  </conditionalFormatting>
  <conditionalFormatting sqref="O14:P14">
    <cfRule type="cellIs" dxfId="66" priority="20" operator="equal">
      <formula>$N$12*0.75</formula>
    </cfRule>
  </conditionalFormatting>
  <conditionalFormatting sqref="G18:H18">
    <cfRule type="cellIs" dxfId="65" priority="19" operator="equal">
      <formula>$D$16+$F$16</formula>
    </cfRule>
  </conditionalFormatting>
  <conditionalFormatting sqref="O18:P18">
    <cfRule type="cellIs" dxfId="64" priority="18" operator="equal">
      <formula>($M$16/3)*2</formula>
    </cfRule>
  </conditionalFormatting>
  <conditionalFormatting sqref="H22">
    <cfRule type="cellIs" dxfId="63" priority="17" operator="equal">
      <formula>$D$21*$F$20</formula>
    </cfRule>
  </conditionalFormatting>
  <conditionalFormatting sqref="P21">
    <cfRule type="cellIs" dxfId="62" priority="16" operator="equal">
      <formula>$L$20*$N$20</formula>
    </cfRule>
  </conditionalFormatting>
  <conditionalFormatting sqref="P22">
    <cfRule type="cellIs" dxfId="61" priority="15" operator="equal">
      <formula>$L$21*$N$21</formula>
    </cfRule>
  </conditionalFormatting>
  <conditionalFormatting sqref="H25">
    <cfRule type="cellIs" dxfId="60" priority="14" operator="equal">
      <formula>$D$24*$F$25</formula>
    </cfRule>
  </conditionalFormatting>
  <conditionalFormatting sqref="H26">
    <cfRule type="cellIs" dxfId="59" priority="13" operator="equal">
      <formula>$D$25*$F$24</formula>
    </cfRule>
  </conditionalFormatting>
  <conditionalFormatting sqref="P26">
    <cfRule type="cellIs" dxfId="58" priority="11" operator="equal">
      <formula>$M$25</formula>
    </cfRule>
  </conditionalFormatting>
  <conditionalFormatting sqref="G30:H30">
    <cfRule type="cellIs" dxfId="57" priority="10" operator="equal">
      <formula>$D$28*$F$28</formula>
    </cfRule>
  </conditionalFormatting>
  <conditionalFormatting sqref="O30:P30">
    <cfRule type="cellIs" dxfId="56" priority="9" operator="equal">
      <formula>$L$28/100</formula>
    </cfRule>
  </conditionalFormatting>
  <conditionalFormatting sqref="G34:H34">
    <cfRule type="cellIs" dxfId="55" priority="8" operator="equal">
      <formula>$D$32*$F$32*10</formula>
    </cfRule>
  </conditionalFormatting>
  <conditionalFormatting sqref="P25">
    <cfRule type="cellIs" dxfId="54" priority="7" operator="equal">
      <formula>($L$24*$M$25)+$M$24</formula>
    </cfRule>
  </conditionalFormatting>
  <conditionalFormatting sqref="G38:H38">
    <cfRule type="cellIs" dxfId="53" priority="6" operator="equal">
      <formula>($E$37+$G$37)^2</formula>
    </cfRule>
  </conditionalFormatting>
  <conditionalFormatting sqref="O38:P38">
    <cfRule type="cellIs" dxfId="52" priority="5" operator="equal">
      <formula>$L$36*10000</formula>
    </cfRule>
  </conditionalFormatting>
  <conditionalFormatting sqref="O43:P43">
    <cfRule type="cellIs" dxfId="51" priority="3" operator="equal">
      <formula>$L$40*$N$40</formula>
    </cfRule>
  </conditionalFormatting>
  <conditionalFormatting sqref="O34:P34">
    <cfRule type="cellIs" dxfId="50" priority="2" operator="equal">
      <formula>$L$32-$N$32</formula>
    </cfRule>
  </conditionalFormatting>
  <conditionalFormatting sqref="G43:H43">
    <cfRule type="cellIs" dxfId="49" priority="1" operator="equal">
      <formula>$F$40*0.11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56"/>
  <sheetViews>
    <sheetView zoomScale="50" zoomScaleNormal="50" workbookViewId="0">
      <pane ySplit="2" topLeftCell="A32" activePane="bottomLeft" state="frozen"/>
      <selection pane="bottomLeft" activeCell="S35" sqref="S35:T35"/>
    </sheetView>
  </sheetViews>
  <sheetFormatPr baseColWidth="10" defaultColWidth="9.1640625" defaultRowHeight="27.75" customHeight="1"/>
  <cols>
    <col min="1" max="1" width="2.33203125" style="1" customWidth="1"/>
    <col min="2" max="2" width="13.33203125" style="1" bestFit="1" customWidth="1"/>
    <col min="3" max="3" width="9.1640625" style="1"/>
    <col min="4" max="4" width="29.6640625" style="41" customWidth="1"/>
    <col min="5" max="5" width="20.5" style="41" customWidth="1"/>
    <col min="6" max="6" width="10.5" style="41" customWidth="1"/>
    <col min="7" max="7" width="9" style="41" customWidth="1"/>
    <col min="8" max="8" width="12.5" style="42" customWidth="1"/>
    <col min="9" max="9" width="14.5" style="43" customWidth="1"/>
    <col min="10" max="10" width="10" style="43" customWidth="1"/>
    <col min="11" max="11" width="8" style="1" customWidth="1"/>
    <col min="12" max="12" width="13.33203125" style="1" bestFit="1" customWidth="1"/>
    <col min="13" max="13" width="9.1640625" style="1"/>
    <col min="14" max="14" width="25.1640625" style="1" customWidth="1"/>
    <col min="15" max="15" width="12.5" style="1" customWidth="1"/>
    <col min="16" max="16" width="9.6640625" style="1" customWidth="1"/>
    <col min="17" max="17" width="11.6640625" style="1" bestFit="1" customWidth="1"/>
    <col min="18" max="18" width="5.5" style="1" customWidth="1"/>
    <col min="19" max="19" width="10.1640625" style="11" customWidth="1"/>
    <col min="20" max="20" width="19.83203125" style="11" customWidth="1"/>
    <col min="21" max="22" width="9.1640625" style="1"/>
    <col min="23" max="23" width="10.6640625" style="1" customWidth="1"/>
    <col min="24" max="24" width="6.5" style="1" customWidth="1"/>
    <col min="25" max="25" width="4.33203125" style="1" customWidth="1"/>
    <col min="26" max="16384" width="9.1640625" style="1"/>
  </cols>
  <sheetData>
    <row r="1" spans="2:31" ht="27.75" customHeight="1">
      <c r="AC1" s="22"/>
      <c r="AD1" s="22"/>
      <c r="AE1" s="22"/>
    </row>
    <row r="2" spans="2:31" ht="54.75" customHeight="1">
      <c r="AC2" s="547"/>
      <c r="AD2" s="547"/>
      <c r="AE2" s="22"/>
    </row>
    <row r="3" spans="2:31" ht="25" thickBot="1">
      <c r="S3" s="2"/>
      <c r="T3" s="2"/>
      <c r="U3" s="22"/>
      <c r="V3" s="22"/>
      <c r="W3" s="22"/>
      <c r="X3" s="22"/>
      <c r="Y3" s="22"/>
    </row>
    <row r="4" spans="2:31" s="173" customFormat="1" ht="64.5" customHeight="1">
      <c r="B4" s="486">
        <v>1</v>
      </c>
      <c r="C4" s="499"/>
      <c r="D4" s="244" t="s">
        <v>187</v>
      </c>
      <c r="E4" s="182"/>
      <c r="F4" s="182"/>
      <c r="G4" s="13"/>
      <c r="H4" s="279"/>
      <c r="I4" s="279"/>
      <c r="J4" s="70"/>
      <c r="L4" s="486">
        <v>2</v>
      </c>
      <c r="M4" s="499"/>
      <c r="N4" s="183" t="s">
        <v>8</v>
      </c>
      <c r="O4" s="40"/>
      <c r="P4" s="184"/>
      <c r="Q4" s="185"/>
      <c r="R4" s="40"/>
      <c r="S4" s="179"/>
      <c r="T4" s="282"/>
      <c r="U4" s="176"/>
      <c r="V4" s="176"/>
      <c r="W4" s="176"/>
      <c r="X4" s="178"/>
      <c r="Y4" s="178"/>
    </row>
    <row r="5" spans="2:31" s="72" customFormat="1" ht="43.5" customHeight="1" thickBot="1">
      <c r="B5" s="544"/>
      <c r="C5" s="495"/>
      <c r="D5" s="296">
        <f ca="1">5*RANDBETWEEN(12,19)</f>
        <v>65</v>
      </c>
      <c r="E5" s="297">
        <f t="shared" ref="E5:H5" ca="1" si="0">5*RANDBETWEEN(12,19)</f>
        <v>95</v>
      </c>
      <c r="F5" s="297">
        <f t="shared" ca="1" si="0"/>
        <v>75</v>
      </c>
      <c r="G5" s="297">
        <f t="shared" ca="1" si="0"/>
        <v>90</v>
      </c>
      <c r="H5" s="297">
        <f t="shared" ca="1" si="0"/>
        <v>80</v>
      </c>
      <c r="I5" s="298"/>
      <c r="J5" s="299"/>
      <c r="L5" s="544"/>
      <c r="M5" s="495"/>
      <c r="N5" s="367" t="s">
        <v>211</v>
      </c>
      <c r="O5" s="250" t="s">
        <v>9</v>
      </c>
      <c r="P5" s="366">
        <f ca="1">4*RANDBETWEEN(3,12)</f>
        <v>16</v>
      </c>
      <c r="Q5" s="89"/>
      <c r="R5" s="89"/>
      <c r="S5" s="88"/>
      <c r="T5" s="300"/>
      <c r="U5" s="33"/>
      <c r="V5" s="33"/>
      <c r="W5" s="33"/>
      <c r="X5" s="33"/>
      <c r="Y5" s="33"/>
    </row>
    <row r="6" spans="2:31" s="87" customFormat="1" ht="63.75" customHeight="1" thickBot="1">
      <c r="B6" s="535"/>
      <c r="C6" s="496"/>
      <c r="D6" s="215" t="s">
        <v>188</v>
      </c>
      <c r="E6" s="203"/>
      <c r="F6" s="203"/>
      <c r="G6" s="203"/>
      <c r="H6" s="57"/>
      <c r="I6" s="474"/>
      <c r="J6" s="498"/>
      <c r="L6" s="535"/>
      <c r="M6" s="496"/>
      <c r="N6" s="202"/>
      <c r="O6" s="202"/>
      <c r="P6" s="202"/>
      <c r="Q6" s="548" t="s">
        <v>156</v>
      </c>
      <c r="R6" s="549"/>
      <c r="S6" s="474"/>
      <c r="T6" s="475"/>
    </row>
    <row r="7" spans="2:31" ht="27" thickBot="1">
      <c r="S7" s="2"/>
      <c r="T7" s="2"/>
      <c r="U7" s="85"/>
      <c r="V7" s="85"/>
      <c r="W7" s="110"/>
    </row>
    <row r="8" spans="2:31" s="173" customFormat="1" ht="64.5" customHeight="1">
      <c r="B8" s="486">
        <v>3</v>
      </c>
      <c r="C8" s="499"/>
      <c r="D8" s="183" t="s">
        <v>35</v>
      </c>
      <c r="E8" s="279"/>
      <c r="F8" s="283"/>
      <c r="G8" s="58"/>
      <c r="H8" s="58"/>
      <c r="I8" s="44"/>
      <c r="J8" s="45"/>
      <c r="L8" s="486">
        <v>4</v>
      </c>
      <c r="M8" s="499"/>
      <c r="N8" s="174" t="s">
        <v>117</v>
      </c>
      <c r="O8" s="184"/>
      <c r="P8" s="184"/>
      <c r="Q8" s="184"/>
      <c r="R8" s="184"/>
      <c r="S8" s="4"/>
      <c r="T8" s="5"/>
      <c r="U8" s="462">
        <f ca="1">2*RANDBETWEEN(1,6)</f>
        <v>2</v>
      </c>
      <c r="V8" s="461" t="s">
        <v>10</v>
      </c>
      <c r="W8" s="190"/>
      <c r="X8" s="178"/>
      <c r="Y8" s="284"/>
    </row>
    <row r="9" spans="2:31" s="72" customFormat="1" ht="49.5" customHeight="1" thickBot="1">
      <c r="B9" s="544"/>
      <c r="C9" s="495"/>
      <c r="D9" s="301">
        <f ca="1">20*RANDBETWEEN(4,19)</f>
        <v>80</v>
      </c>
      <c r="E9" s="302">
        <f ca="1">D9-30</f>
        <v>50</v>
      </c>
      <c r="F9" s="304">
        <f ca="1">E9-30</f>
        <v>20</v>
      </c>
      <c r="G9" s="301">
        <f ca="1">F9 -30</f>
        <v>-10</v>
      </c>
      <c r="H9" s="73"/>
      <c r="I9" s="88"/>
      <c r="J9" s="300"/>
      <c r="L9" s="544"/>
      <c r="M9" s="495"/>
      <c r="N9" s="153"/>
      <c r="O9" s="73"/>
      <c r="P9" s="73"/>
      <c r="Q9" s="73"/>
      <c r="R9" s="89"/>
      <c r="S9" s="88"/>
      <c r="T9" s="300"/>
      <c r="V9" s="303"/>
      <c r="W9" s="303"/>
      <c r="X9" s="33"/>
      <c r="Y9" s="33"/>
      <c r="Z9" s="33"/>
      <c r="AB9" s="33"/>
      <c r="AC9" s="33"/>
    </row>
    <row r="10" spans="2:31" s="87" customFormat="1" ht="63.75" customHeight="1" thickBot="1">
      <c r="B10" s="535"/>
      <c r="C10" s="496"/>
      <c r="D10" s="200"/>
      <c r="E10" s="200"/>
      <c r="F10" s="200"/>
      <c r="G10" s="474"/>
      <c r="H10" s="475"/>
      <c r="I10" s="474"/>
      <c r="J10" s="475"/>
      <c r="L10" s="535"/>
      <c r="M10" s="496"/>
      <c r="N10" s="240" t="s">
        <v>189</v>
      </c>
      <c r="O10" s="202"/>
      <c r="P10" s="202"/>
      <c r="Q10" s="202"/>
      <c r="R10" s="202"/>
      <c r="S10" s="474"/>
      <c r="T10" s="475"/>
      <c r="U10" s="205"/>
      <c r="W10" s="396">
        <f ca="1">2*RANDBETWEEN(4,10)</f>
        <v>20</v>
      </c>
      <c r="X10" s="311" t="s">
        <v>10</v>
      </c>
      <c r="Z10" s="206"/>
      <c r="AB10" s="206"/>
      <c r="AC10" s="206"/>
    </row>
    <row r="11" spans="2:31" ht="25" thickBot="1">
      <c r="AB11" s="22"/>
      <c r="AC11" s="22"/>
    </row>
    <row r="12" spans="2:31" s="306" customFormat="1" ht="64.5" customHeight="1">
      <c r="B12" s="486">
        <v>5</v>
      </c>
      <c r="C12" s="499"/>
      <c r="D12" s="183" t="s">
        <v>140</v>
      </c>
      <c r="E12" s="13"/>
      <c r="F12" s="13"/>
      <c r="G12" s="13"/>
      <c r="H12" s="183"/>
      <c r="I12" s="82"/>
      <c r="J12" s="305"/>
      <c r="L12" s="486">
        <v>6</v>
      </c>
      <c r="M12" s="499"/>
      <c r="N12" s="307" t="s">
        <v>78</v>
      </c>
      <c r="O12" s="174"/>
      <c r="P12" s="174"/>
      <c r="Q12" s="174"/>
      <c r="R12" s="174"/>
      <c r="S12" s="174"/>
      <c r="T12" s="308"/>
      <c r="V12" s="309"/>
      <c r="W12" s="309"/>
      <c r="X12" s="309"/>
      <c r="Y12" s="199"/>
      <c r="Z12" s="310"/>
      <c r="AA12" s="199"/>
      <c r="AB12" s="199"/>
      <c r="AC12" s="199"/>
    </row>
    <row r="13" spans="2:31" ht="50.25" customHeight="1" thickBot="1">
      <c r="B13" s="544"/>
      <c r="C13" s="495"/>
      <c r="D13" s="122"/>
      <c r="E13" s="159" t="str">
        <f ca="1">ROMAN(G13)</f>
        <v>CXVII</v>
      </c>
      <c r="F13" s="50"/>
      <c r="G13" s="158">
        <f ca="1">RANDBETWEEN(2,150)</f>
        <v>117</v>
      </c>
      <c r="H13" s="51"/>
      <c r="I13" s="47"/>
      <c r="J13" s="46"/>
      <c r="L13" s="544"/>
      <c r="M13" s="495"/>
      <c r="N13" s="261">
        <f ca="1">RANDBETWEEN(3,7)</f>
        <v>6</v>
      </c>
      <c r="O13" s="231" t="s">
        <v>39</v>
      </c>
      <c r="P13" s="61"/>
      <c r="Q13" s="61"/>
      <c r="R13" s="269">
        <f ca="1">RANDBETWEEN(3,7)</f>
        <v>3</v>
      </c>
      <c r="S13" s="231" t="s">
        <v>190</v>
      </c>
      <c r="T13" s="62"/>
      <c r="V13" s="10"/>
      <c r="W13" s="117"/>
      <c r="X13" s="10"/>
      <c r="Y13" s="22"/>
      <c r="Z13" s="22"/>
      <c r="AA13" s="31"/>
      <c r="AB13" s="22"/>
      <c r="AC13" s="22"/>
    </row>
    <row r="14" spans="2:31" s="221" customFormat="1" ht="63.75" customHeight="1" thickBot="1">
      <c r="B14" s="535"/>
      <c r="C14" s="496"/>
      <c r="D14" s="240"/>
      <c r="E14" s="240"/>
      <c r="F14" s="240" t="s">
        <v>139</v>
      </c>
      <c r="G14" s="215"/>
      <c r="H14" s="240"/>
      <c r="I14" s="474"/>
      <c r="J14" s="475"/>
      <c r="L14" s="535"/>
      <c r="M14" s="496"/>
      <c r="N14" s="215" t="s">
        <v>191</v>
      </c>
      <c r="O14" s="215"/>
      <c r="P14" s="215"/>
      <c r="Q14" s="215"/>
      <c r="R14" s="215"/>
      <c r="S14" s="474"/>
      <c r="T14" s="497"/>
      <c r="V14" s="311"/>
      <c r="W14" s="311"/>
      <c r="X14" s="311"/>
    </row>
    <row r="15" spans="2:31" ht="25" thickBot="1">
      <c r="S15" s="2"/>
      <c r="T15" s="2"/>
      <c r="V15" s="22"/>
      <c r="W15" s="22"/>
      <c r="X15" s="22"/>
      <c r="Y15" s="31"/>
      <c r="Z15" s="22"/>
      <c r="AA15" s="22"/>
      <c r="AB15" s="31"/>
      <c r="AC15" s="22"/>
      <c r="AD15" s="22"/>
    </row>
    <row r="16" spans="2:31" s="306" customFormat="1" ht="64.5" customHeight="1">
      <c r="B16" s="486">
        <v>7</v>
      </c>
      <c r="C16" s="499"/>
      <c r="D16" s="244" t="s">
        <v>116</v>
      </c>
      <c r="E16" s="258"/>
      <c r="F16" s="312">
        <f ca="1">7*RANDBETWEEN(240,490)</f>
        <v>2331</v>
      </c>
      <c r="G16" s="244" t="s">
        <v>115</v>
      </c>
      <c r="H16" s="244"/>
      <c r="I16" s="82"/>
      <c r="J16" s="305"/>
      <c r="L16" s="486">
        <v>8</v>
      </c>
      <c r="M16" s="499"/>
      <c r="N16" s="525" t="s">
        <v>192</v>
      </c>
      <c r="O16" s="501"/>
      <c r="P16" s="501"/>
      <c r="Q16" s="501"/>
      <c r="R16" s="501"/>
      <c r="S16" s="501"/>
      <c r="T16" s="502"/>
      <c r="V16" s="310"/>
      <c r="W16" s="314"/>
      <c r="X16" s="314"/>
      <c r="Y16" s="314"/>
      <c r="Z16" s="314"/>
      <c r="AA16" s="314"/>
      <c r="AB16" s="314"/>
      <c r="AC16" s="314"/>
      <c r="AD16" s="314"/>
    </row>
    <row r="17" spans="2:30" s="229" customFormat="1" ht="40.5" customHeight="1" thickBot="1">
      <c r="B17" s="544"/>
      <c r="C17" s="495"/>
      <c r="D17" s="241" t="s">
        <v>193</v>
      </c>
      <c r="E17" s="261"/>
      <c r="F17" s="315"/>
      <c r="G17" s="316"/>
      <c r="H17" s="153"/>
      <c r="I17" s="71"/>
      <c r="J17" s="317"/>
      <c r="L17" s="544"/>
      <c r="M17" s="495"/>
      <c r="N17" s="231" t="s">
        <v>105</v>
      </c>
      <c r="O17" s="153">
        <f ca="1">2*RANDBETWEEN(1,9)</f>
        <v>10</v>
      </c>
      <c r="P17" s="153" t="s">
        <v>106</v>
      </c>
      <c r="Q17" s="153"/>
      <c r="R17" s="153"/>
      <c r="S17" s="153"/>
      <c r="T17" s="317"/>
      <c r="V17" s="318"/>
      <c r="W17" s="318"/>
      <c r="X17" s="318"/>
      <c r="Y17" s="318"/>
      <c r="Z17" s="318"/>
      <c r="AA17" s="318"/>
      <c r="AB17" s="318"/>
      <c r="AC17" s="318"/>
      <c r="AD17" s="318"/>
    </row>
    <row r="18" spans="2:30" s="221" customFormat="1" ht="64.5" customHeight="1" thickBot="1">
      <c r="B18" s="535"/>
      <c r="C18" s="496"/>
      <c r="D18" s="319" t="s">
        <v>194</v>
      </c>
      <c r="E18" s="215"/>
      <c r="F18" s="215"/>
      <c r="G18" s="215"/>
      <c r="H18" s="320"/>
      <c r="I18" s="474"/>
      <c r="J18" s="497"/>
      <c r="L18" s="535"/>
      <c r="M18" s="496"/>
      <c r="N18" s="215" t="s">
        <v>217</v>
      </c>
      <c r="O18" s="215"/>
      <c r="P18" s="215"/>
      <c r="Q18" s="215"/>
      <c r="R18" s="215"/>
      <c r="S18" s="474"/>
      <c r="T18" s="497"/>
      <c r="V18" s="226"/>
      <c r="W18" s="226"/>
      <c r="X18" s="226"/>
      <c r="Y18" s="226"/>
      <c r="Z18" s="226"/>
      <c r="AA18" s="226"/>
      <c r="AB18" s="226"/>
      <c r="AC18" s="226"/>
      <c r="AD18" s="226"/>
    </row>
    <row r="19" spans="2:30" ht="25" thickBot="1">
      <c r="U19" s="123"/>
      <c r="V19" s="151"/>
      <c r="W19" s="152"/>
      <c r="X19" s="22"/>
      <c r="Y19" s="22"/>
      <c r="Z19" s="22"/>
      <c r="AA19" s="22"/>
      <c r="AB19" s="22"/>
      <c r="AC19" s="22"/>
      <c r="AD19" s="22"/>
    </row>
    <row r="20" spans="2:30" s="306" customFormat="1" ht="63.75" customHeight="1">
      <c r="B20" s="486">
        <v>9</v>
      </c>
      <c r="C20" s="492"/>
      <c r="D20" s="500" t="s">
        <v>195</v>
      </c>
      <c r="E20" s="501"/>
      <c r="F20" s="501"/>
      <c r="G20" s="501"/>
      <c r="H20" s="501"/>
      <c r="I20" s="501"/>
      <c r="J20" s="502"/>
      <c r="L20" s="486">
        <v>10</v>
      </c>
      <c r="M20" s="492"/>
      <c r="N20" s="183" t="s">
        <v>79</v>
      </c>
      <c r="O20" s="82"/>
      <c r="P20" s="82"/>
      <c r="Q20" s="82"/>
      <c r="R20" s="82" t="s">
        <v>65</v>
      </c>
      <c r="S20" s="195">
        <f ca="1">11*RANDBETWEEN(10,40)/100</f>
        <v>1.21</v>
      </c>
      <c r="T20" s="321"/>
      <c r="U20" s="309"/>
      <c r="V20" s="309"/>
      <c r="W20" s="309"/>
      <c r="Z20" s="309"/>
      <c r="AA20" s="309"/>
      <c r="AB20" s="309"/>
    </row>
    <row r="21" spans="2:30" s="230" customFormat="1" ht="46.5" customHeight="1" thickBot="1">
      <c r="B21" s="520"/>
      <c r="C21" s="495"/>
      <c r="D21" s="545" t="s">
        <v>196</v>
      </c>
      <c r="E21" s="546"/>
      <c r="F21" s="546"/>
      <c r="G21" s="546"/>
      <c r="H21" s="546"/>
      <c r="I21" s="546"/>
      <c r="J21" s="124"/>
      <c r="L21" s="520"/>
      <c r="M21" s="495"/>
      <c r="N21" s="153" t="s">
        <v>198</v>
      </c>
      <c r="O21" s="25"/>
      <c r="P21" s="25"/>
      <c r="Q21" s="25"/>
      <c r="R21" s="25"/>
      <c r="S21" s="263"/>
      <c r="T21" s="275"/>
      <c r="U21" s="295"/>
      <c r="V21" s="295"/>
      <c r="W21" s="294"/>
      <c r="Z21" s="276"/>
      <c r="AA21" s="276"/>
      <c r="AB21" s="276"/>
    </row>
    <row r="22" spans="2:30" s="230" customFormat="1" ht="46.5" customHeight="1" thickBot="1">
      <c r="B22" s="520"/>
      <c r="C22" s="495"/>
      <c r="D22" s="231" t="s">
        <v>45</v>
      </c>
      <c r="E22" s="61"/>
      <c r="F22" s="71">
        <f ca="1">2*RANDBETWEEN(2,9)</f>
        <v>6</v>
      </c>
      <c r="G22" s="231" t="s">
        <v>44</v>
      </c>
      <c r="H22" s="63"/>
      <c r="I22" s="293"/>
      <c r="J22" s="281"/>
      <c r="L22" s="520"/>
      <c r="M22" s="495"/>
      <c r="N22" s="153" t="s">
        <v>149</v>
      </c>
      <c r="O22" s="247"/>
      <c r="P22" s="247"/>
      <c r="Q22" s="247"/>
      <c r="R22" s="17"/>
      <c r="S22" s="263"/>
      <c r="T22" s="246"/>
      <c r="U22" s="112"/>
      <c r="V22" s="113"/>
      <c r="W22" s="294"/>
      <c r="Z22" s="276"/>
      <c r="AA22" s="276"/>
      <c r="AB22" s="276"/>
    </row>
    <row r="23" spans="2:30" s="87" customFormat="1" ht="78" customHeight="1" thickBot="1">
      <c r="B23" s="536"/>
      <c r="C23" s="496"/>
      <c r="D23" s="215" t="s">
        <v>197</v>
      </c>
      <c r="E23" s="222"/>
      <c r="F23" s="322">
        <f ca="1">0.12*RANDBETWEEN(2,8) +0.2</f>
        <v>0.91999999999999993</v>
      </c>
      <c r="G23" s="503" t="s">
        <v>43</v>
      </c>
      <c r="H23" s="504"/>
      <c r="I23" s="505"/>
      <c r="J23" s="359"/>
      <c r="L23" s="535"/>
      <c r="M23" s="496"/>
      <c r="N23" s="203"/>
      <c r="O23" s="203"/>
      <c r="P23" s="203"/>
      <c r="Q23" s="203"/>
      <c r="R23" s="287"/>
      <c r="S23" s="474"/>
      <c r="T23" s="498"/>
      <c r="U23" s="205"/>
      <c r="V23" s="288"/>
      <c r="W23" s="288"/>
      <c r="X23" s="206"/>
      <c r="Y23" s="206"/>
      <c r="Z23" s="289"/>
      <c r="AA23" s="289"/>
      <c r="AB23" s="289"/>
      <c r="AC23" s="206"/>
    </row>
    <row r="24" spans="2:30" ht="25" thickBot="1">
      <c r="V24" s="22"/>
      <c r="W24" s="125"/>
      <c r="X24" s="125"/>
      <c r="Y24" s="126"/>
      <c r="Z24" s="22"/>
      <c r="AA24" s="31"/>
      <c r="AB24" s="125"/>
      <c r="AC24" s="125"/>
    </row>
    <row r="25" spans="2:30" s="173" customFormat="1" ht="63.75" customHeight="1" thickBot="1">
      <c r="B25" s="486">
        <v>11</v>
      </c>
      <c r="C25" s="492"/>
      <c r="D25" s="183" t="s">
        <v>103</v>
      </c>
      <c r="E25" s="119"/>
      <c r="F25" s="120"/>
      <c r="G25" s="120"/>
      <c r="H25" s="120"/>
      <c r="I25" s="279"/>
      <c r="J25" s="127"/>
      <c r="L25" s="486">
        <v>12</v>
      </c>
      <c r="M25" s="492"/>
      <c r="N25" s="183" t="s">
        <v>199</v>
      </c>
      <c r="O25" s="75"/>
      <c r="P25" s="75"/>
      <c r="Q25" s="128"/>
      <c r="R25" s="75"/>
      <c r="S25" s="4"/>
      <c r="T25" s="5"/>
      <c r="V25" s="178"/>
      <c r="W25" s="178"/>
      <c r="X25" s="178"/>
      <c r="Y25" s="178"/>
      <c r="Z25" s="178"/>
      <c r="AA25" s="178"/>
      <c r="AB25" s="178"/>
      <c r="AC25" s="178"/>
    </row>
    <row r="26" spans="2:30" ht="30" thickBot="1">
      <c r="B26" s="520"/>
      <c r="C26" s="495"/>
      <c r="D26" s="73" t="s">
        <v>202</v>
      </c>
      <c r="E26" s="122"/>
      <c r="F26" s="53"/>
      <c r="G26" s="53"/>
      <c r="H26" s="153">
        <f ca="1">2*RANDBETWEEN(111,444)/100</f>
        <v>8.8800000000000008</v>
      </c>
      <c r="I26" s="153" t="s">
        <v>102</v>
      </c>
      <c r="J26" s="46"/>
      <c r="L26" s="520"/>
      <c r="M26" s="495"/>
      <c r="N26" s="261">
        <f ca="1">10*RANDBETWEEN(2,9)</f>
        <v>30</v>
      </c>
      <c r="O26" s="73" t="s">
        <v>96</v>
      </c>
      <c r="P26" s="64"/>
      <c r="Q26" s="129"/>
      <c r="R26" s="64"/>
      <c r="S26" s="69"/>
      <c r="T26" s="360"/>
    </row>
    <row r="27" spans="2:30" s="87" customFormat="1" ht="63.75" customHeight="1" thickBot="1">
      <c r="B27" s="536"/>
      <c r="C27" s="496"/>
      <c r="D27" s="215" t="s">
        <v>124</v>
      </c>
      <c r="E27" s="200"/>
      <c r="F27" s="200"/>
      <c r="G27" s="200"/>
      <c r="H27" s="201"/>
      <c r="I27" s="474"/>
      <c r="J27" s="497"/>
      <c r="L27" s="536"/>
      <c r="M27" s="496"/>
      <c r="N27" s="215" t="s">
        <v>97</v>
      </c>
      <c r="O27" s="217"/>
      <c r="P27" s="217"/>
      <c r="Q27" s="217"/>
      <c r="R27" s="202"/>
      <c r="S27" s="290"/>
      <c r="T27" s="361">
        <v>10</v>
      </c>
    </row>
    <row r="28" spans="2:30" ht="25" thickBot="1"/>
    <row r="29" spans="2:30" s="306" customFormat="1" ht="63.75" customHeight="1" thickBot="1">
      <c r="B29" s="486">
        <v>13</v>
      </c>
      <c r="C29" s="492"/>
      <c r="D29" s="183"/>
      <c r="E29" s="183"/>
      <c r="F29" s="183"/>
      <c r="G29" s="183"/>
      <c r="H29" s="183"/>
      <c r="I29" s="13"/>
      <c r="J29" s="313"/>
      <c r="L29" s="486">
        <v>14</v>
      </c>
      <c r="M29" s="492"/>
      <c r="N29" s="183" t="s">
        <v>80</v>
      </c>
      <c r="O29" s="183"/>
      <c r="P29" s="183"/>
      <c r="Q29" s="183"/>
      <c r="R29" s="13"/>
      <c r="S29" s="323"/>
      <c r="T29" s="321"/>
    </row>
    <row r="30" spans="2:30" s="229" customFormat="1" ht="48.75" customHeight="1" thickBot="1">
      <c r="B30" s="520"/>
      <c r="C30" s="495"/>
      <c r="D30" s="281"/>
      <c r="E30" s="71" t="s">
        <v>201</v>
      </c>
      <c r="F30" s="71">
        <f ca="1">10*RANDBETWEEN(2,8)</f>
        <v>80</v>
      </c>
      <c r="G30" s="153" t="s">
        <v>107</v>
      </c>
      <c r="H30" s="231"/>
      <c r="I30" s="71">
        <f ca="1">10*RANDBETWEEN(20,80)</f>
        <v>720</v>
      </c>
      <c r="J30" s="317"/>
      <c r="L30" s="520"/>
      <c r="M30" s="495"/>
      <c r="N30" s="153" t="s">
        <v>71</v>
      </c>
      <c r="O30" s="153"/>
      <c r="P30" s="270" t="s">
        <v>200</v>
      </c>
      <c r="Q30" s="270"/>
      <c r="R30" s="153"/>
      <c r="S30" s="249"/>
      <c r="T30" s="324"/>
      <c r="V30" s="369">
        <f ca="1">RANDBETWEEN(1,4)</f>
        <v>4</v>
      </c>
      <c r="W30" s="239" t="s">
        <v>10</v>
      </c>
      <c r="X30" s="325"/>
      <c r="Y30" s="318"/>
      <c r="Z30" s="326"/>
    </row>
    <row r="31" spans="2:30" s="87" customFormat="1" ht="64.5" customHeight="1" thickBot="1">
      <c r="B31" s="536"/>
      <c r="C31" s="496"/>
      <c r="D31" s="207"/>
      <c r="E31" s="207"/>
      <c r="F31" s="207"/>
      <c r="G31" s="207"/>
      <c r="H31" s="207"/>
      <c r="I31" s="554"/>
      <c r="J31" s="555"/>
      <c r="L31" s="536"/>
      <c r="M31" s="496"/>
      <c r="N31" s="217"/>
      <c r="O31" s="203"/>
      <c r="P31" s="203"/>
      <c r="Q31" s="203"/>
      <c r="R31" s="203"/>
      <c r="S31" s="474"/>
      <c r="T31" s="475"/>
      <c r="U31" s="365" t="s">
        <v>210</v>
      </c>
      <c r="W31" s="205"/>
      <c r="X31" s="205"/>
      <c r="Y31" s="206"/>
      <c r="Z31" s="206"/>
      <c r="AA31" s="373">
        <f ca="1">RANDBETWEEN(1,6)</f>
        <v>6</v>
      </c>
      <c r="AB31" s="374" t="s">
        <v>10</v>
      </c>
    </row>
    <row r="32" spans="2:30" ht="30" thickBot="1">
      <c r="S32" s="94"/>
      <c r="T32" s="94"/>
      <c r="V32" s="85"/>
      <c r="X32" s="371">
        <f ca="1">RANDBETWEEN(5,10)</f>
        <v>9</v>
      </c>
      <c r="Y32" s="372" t="s">
        <v>10</v>
      </c>
    </row>
    <row r="33" spans="1:35" s="306" customFormat="1" ht="63.75" customHeight="1">
      <c r="B33" s="486">
        <v>15</v>
      </c>
      <c r="C33" s="492"/>
      <c r="D33" s="174" t="s">
        <v>81</v>
      </c>
      <c r="E33" s="174"/>
      <c r="F33" s="174"/>
      <c r="G33" s="174"/>
      <c r="H33" s="341"/>
      <c r="I33" s="195">
        <f ca="1">0.3*RANDBETWEEN(3,9)</f>
        <v>2.6999999999999997</v>
      </c>
      <c r="J33" s="321"/>
      <c r="L33" s="486">
        <v>16</v>
      </c>
      <c r="M33" s="492"/>
      <c r="N33" s="174" t="s">
        <v>72</v>
      </c>
      <c r="O33" s="174"/>
      <c r="P33" s="174"/>
      <c r="Q33" s="174"/>
      <c r="R33" s="174"/>
      <c r="S33" s="82"/>
      <c r="T33" s="305"/>
      <c r="V33" s="309"/>
      <c r="W33" s="342"/>
      <c r="X33" s="309"/>
    </row>
    <row r="34" spans="1:35" s="229" customFormat="1" ht="46.5" customHeight="1" thickBot="1">
      <c r="B34" s="520"/>
      <c r="C34" s="495"/>
      <c r="D34" s="231" t="s">
        <v>203</v>
      </c>
      <c r="E34" s="249"/>
      <c r="F34" s="249"/>
      <c r="G34" s="249"/>
      <c r="H34" s="270"/>
      <c r="I34" s="250"/>
      <c r="J34" s="324"/>
      <c r="L34" s="520"/>
      <c r="M34" s="495"/>
      <c r="N34" s="347" t="s">
        <v>73</v>
      </c>
      <c r="O34" s="344"/>
      <c r="P34" s="231"/>
      <c r="Q34" s="231"/>
      <c r="R34" s="249"/>
      <c r="S34" s="250"/>
      <c r="T34" s="345"/>
      <c r="W34" s="346" t="s">
        <v>58</v>
      </c>
    </row>
    <row r="35" spans="1:35" s="87" customFormat="1" ht="63.75" customHeight="1" thickBot="1">
      <c r="B35" s="536"/>
      <c r="C35" s="496"/>
      <c r="D35" s="253"/>
      <c r="E35" s="200"/>
      <c r="F35" s="200"/>
      <c r="G35" s="200"/>
      <c r="H35" s="348"/>
      <c r="I35" s="512"/>
      <c r="J35" s="514"/>
      <c r="L35" s="536"/>
      <c r="M35" s="496"/>
      <c r="N35" s="232"/>
      <c r="O35" s="202"/>
      <c r="P35" s="202"/>
      <c r="Q35" s="202"/>
      <c r="R35" s="202"/>
      <c r="S35" s="474"/>
      <c r="T35" s="475"/>
      <c r="U35" s="364" t="s">
        <v>209</v>
      </c>
      <c r="V35" s="131">
        <f ca="1">RANDBETWEEN(35,65)</f>
        <v>57</v>
      </c>
      <c r="W35" s="130">
        <v>0</v>
      </c>
      <c r="X35" s="154">
        <f ca="1">RANDBETWEEN(35,65)</f>
        <v>47</v>
      </c>
      <c r="Y35" s="130">
        <v>0</v>
      </c>
    </row>
    <row r="36" spans="1:35" ht="27" thickBot="1">
      <c r="I36" s="94"/>
      <c r="J36" s="94"/>
      <c r="S36" s="94"/>
      <c r="T36" s="94"/>
      <c r="W36" s="132"/>
      <c r="X36" s="132"/>
      <c r="Y36" s="132"/>
      <c r="Z36" s="133"/>
      <c r="AA36" s="22"/>
      <c r="AB36" s="132"/>
      <c r="AC36" s="132"/>
      <c r="AD36" s="132"/>
      <c r="AE36" s="132"/>
      <c r="AF36" s="22"/>
      <c r="AG36" s="22"/>
      <c r="AH36" s="22"/>
      <c r="AI36" s="22"/>
    </row>
    <row r="37" spans="1:35" s="306" customFormat="1" ht="63.75" customHeight="1" thickBot="1">
      <c r="B37" s="486">
        <v>17</v>
      </c>
      <c r="C37" s="499"/>
      <c r="D37" s="252">
        <f ca="1">12*RANDBETWEEN(3,10)</f>
        <v>60</v>
      </c>
      <c r="E37" s="537" t="s">
        <v>204</v>
      </c>
      <c r="F37" s="530"/>
      <c r="G37" s="530"/>
      <c r="H37" s="538"/>
      <c r="I37" s="479"/>
      <c r="J37" s="475"/>
      <c r="L37" s="486">
        <v>18</v>
      </c>
      <c r="M37" s="499"/>
      <c r="N37" s="267" t="s">
        <v>74</v>
      </c>
      <c r="O37" s="267"/>
      <c r="P37" s="267"/>
      <c r="Q37" s="267"/>
      <c r="R37" s="259"/>
      <c r="S37" s="13"/>
      <c r="T37" s="313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</row>
    <row r="38" spans="1:35" s="229" customFormat="1" ht="45" customHeight="1" thickBot="1">
      <c r="B38" s="544"/>
      <c r="C38" s="495"/>
      <c r="D38" s="315">
        <f ca="1">24*RANDBETWEEN(3,10)</f>
        <v>120</v>
      </c>
      <c r="E38" s="539" t="s">
        <v>205</v>
      </c>
      <c r="F38" s="507"/>
      <c r="G38" s="507"/>
      <c r="H38" s="540"/>
      <c r="I38" s="479"/>
      <c r="J38" s="475"/>
      <c r="L38" s="544"/>
      <c r="M38" s="495"/>
      <c r="N38" s="269">
        <f ca="1">2*RANDBETWEEN(10,14)/10</f>
        <v>2.8</v>
      </c>
      <c r="O38" s="241" t="s">
        <v>75</v>
      </c>
      <c r="P38" s="269"/>
      <c r="Q38" s="269">
        <f ca="1">2*RANDBETWEEN(15,19)/10</f>
        <v>3.8</v>
      </c>
      <c r="R38" s="269" t="s">
        <v>76</v>
      </c>
      <c r="S38" s="231" t="s">
        <v>7</v>
      </c>
      <c r="T38" s="317"/>
      <c r="W38" s="318"/>
      <c r="X38" s="318"/>
      <c r="Y38" s="318"/>
      <c r="Z38" s="318"/>
      <c r="AA38" s="318"/>
      <c r="AB38" s="318"/>
      <c r="AC38" s="318"/>
      <c r="AD38" s="318"/>
      <c r="AE38" s="318"/>
      <c r="AF38" s="318"/>
      <c r="AG38" s="318"/>
      <c r="AH38" s="318"/>
      <c r="AI38" s="318"/>
    </row>
    <row r="39" spans="1:35" s="87" customFormat="1" ht="64.5" customHeight="1" thickBot="1">
      <c r="B39" s="535"/>
      <c r="C39" s="496"/>
      <c r="D39" s="351">
        <f ca="1">7*RANDBETWEEN(3,10)</f>
        <v>28</v>
      </c>
      <c r="E39" s="541" t="s">
        <v>207</v>
      </c>
      <c r="F39" s="542"/>
      <c r="G39" s="542"/>
      <c r="H39" s="543"/>
      <c r="I39" s="479"/>
      <c r="J39" s="475"/>
      <c r="L39" s="535"/>
      <c r="M39" s="496"/>
      <c r="N39" s="207"/>
      <c r="O39" s="207"/>
      <c r="P39" s="207"/>
      <c r="Q39" s="207"/>
      <c r="R39" s="207"/>
      <c r="S39" s="474"/>
      <c r="T39" s="497"/>
    </row>
    <row r="40" spans="1:35" ht="25" thickBot="1"/>
    <row r="41" spans="1:35" s="173" customFormat="1" ht="64.5" customHeight="1">
      <c r="B41" s="486">
        <v>19</v>
      </c>
      <c r="C41" s="551"/>
      <c r="D41" s="353" t="s">
        <v>212</v>
      </c>
      <c r="E41" s="354"/>
      <c r="F41" s="353">
        <f ca="1">4*RANDBETWEEN(60,140)/100</f>
        <v>3.6</v>
      </c>
      <c r="G41" s="375" t="s">
        <v>206</v>
      </c>
      <c r="H41" s="285"/>
      <c r="I41" s="286"/>
      <c r="J41" s="376">
        <f ca="1">4*RANDBETWEEN(20,60)/100</f>
        <v>1.56</v>
      </c>
      <c r="L41" s="486">
        <v>20</v>
      </c>
      <c r="M41" s="492"/>
      <c r="N41" s="323" t="s">
        <v>150</v>
      </c>
      <c r="O41" s="32"/>
      <c r="P41" s="4"/>
      <c r="Q41" s="4"/>
      <c r="R41" s="4"/>
      <c r="S41" s="13"/>
      <c r="T41" s="180"/>
      <c r="V41" s="327"/>
      <c r="W41" s="328"/>
      <c r="X41" s="329">
        <f ca="1">RANDBETWEEN(9,20)</f>
        <v>15</v>
      </c>
      <c r="Y41" s="327"/>
      <c r="Z41" s="327"/>
      <c r="AA41" s="330"/>
    </row>
    <row r="42" spans="1:35" ht="40.5" customHeight="1">
      <c r="B42" s="520"/>
      <c r="C42" s="552"/>
      <c r="D42" s="357" t="s">
        <v>77</v>
      </c>
      <c r="E42" s="65"/>
      <c r="F42" s="65"/>
      <c r="G42" s="65"/>
      <c r="H42" s="66"/>
      <c r="I42" s="67"/>
      <c r="J42" s="68"/>
      <c r="L42" s="520"/>
      <c r="M42" s="495"/>
      <c r="N42" s="153" t="s">
        <v>213</v>
      </c>
      <c r="O42" s="25"/>
      <c r="P42" s="25"/>
      <c r="Q42" s="25"/>
      <c r="R42" s="6"/>
      <c r="S42" s="7"/>
      <c r="T42" s="15"/>
      <c r="V42" s="331">
        <f ca="1">RANDBETWEEN(5,9)</f>
        <v>9</v>
      </c>
      <c r="W42" s="332"/>
      <c r="X42" s="329"/>
      <c r="Y42" s="329"/>
      <c r="Z42" s="331">
        <v>2</v>
      </c>
      <c r="AA42" s="333"/>
    </row>
    <row r="43" spans="1:35" ht="39.75" customHeight="1" thickBot="1">
      <c r="B43" s="550"/>
      <c r="C43" s="552"/>
      <c r="D43" s="357" t="s">
        <v>47</v>
      </c>
      <c r="E43" s="65"/>
      <c r="F43" s="65"/>
      <c r="G43" s="65"/>
      <c r="H43" s="66"/>
      <c r="I43" s="67"/>
      <c r="J43" s="68"/>
      <c r="L43" s="550"/>
      <c r="M43" s="495"/>
      <c r="N43" s="153" t="s">
        <v>167</v>
      </c>
      <c r="O43" s="6"/>
      <c r="P43" s="6"/>
      <c r="Q43" s="6"/>
      <c r="R43" s="6"/>
      <c r="S43" s="14"/>
      <c r="T43" s="8"/>
      <c r="V43" s="332"/>
      <c r="W43" s="332"/>
      <c r="X43" s="332"/>
      <c r="Y43" s="332"/>
      <c r="Z43" s="331"/>
      <c r="AA43" s="333"/>
    </row>
    <row r="44" spans="1:35" s="87" customFormat="1" ht="63.75" customHeight="1" thickBot="1">
      <c r="B44" s="536"/>
      <c r="C44" s="553"/>
      <c r="D44" s="358" t="s">
        <v>49</v>
      </c>
      <c r="E44" s="291"/>
      <c r="F44" s="291"/>
      <c r="G44" s="291"/>
      <c r="H44" s="292"/>
      <c r="I44" s="474"/>
      <c r="J44" s="497"/>
      <c r="L44" s="536"/>
      <c r="M44" s="496"/>
      <c r="N44" s="202"/>
      <c r="O44" s="203"/>
      <c r="P44" s="203"/>
      <c r="Q44" s="203"/>
      <c r="R44" s="203"/>
      <c r="S44" s="474"/>
      <c r="T44" s="475"/>
      <c r="U44" s="363" t="s">
        <v>208</v>
      </c>
      <c r="V44" s="334"/>
      <c r="W44" s="334"/>
      <c r="X44" s="334"/>
      <c r="Y44" s="335"/>
      <c r="Z44" s="336"/>
      <c r="AA44" s="337"/>
    </row>
    <row r="45" spans="1:35" ht="29">
      <c r="A45" s="22"/>
      <c r="V45" s="338"/>
      <c r="W45" s="339">
        <f>4</f>
        <v>4</v>
      </c>
      <c r="X45" s="340"/>
      <c r="Y45" s="332"/>
      <c r="Z45" s="332"/>
      <c r="AA45" s="333"/>
    </row>
    <row r="46" spans="1:35" s="22" customFormat="1" ht="29">
      <c r="B46" s="485"/>
      <c r="C46" s="169"/>
      <c r="D46" s="55"/>
      <c r="E46" s="55"/>
      <c r="F46" s="55"/>
      <c r="G46" s="55"/>
      <c r="H46" s="56"/>
      <c r="I46" s="91"/>
      <c r="J46" s="91"/>
      <c r="K46" s="10"/>
      <c r="L46" s="485"/>
      <c r="M46" s="169"/>
      <c r="S46" s="24"/>
      <c r="T46" s="24"/>
    </row>
    <row r="47" spans="1:35" s="22" customFormat="1" ht="29">
      <c r="B47" s="485"/>
      <c r="C47" s="169"/>
      <c r="D47" s="55"/>
      <c r="E47" s="55"/>
      <c r="F47" s="55"/>
      <c r="G47" s="55"/>
      <c r="H47" s="56"/>
      <c r="I47" s="91"/>
      <c r="J47" s="91"/>
      <c r="L47" s="485"/>
      <c r="M47" s="169"/>
      <c r="S47" s="24"/>
      <c r="T47" s="24"/>
    </row>
    <row r="48" spans="1:35" s="22" customFormat="1" ht="24">
      <c r="D48" s="55"/>
      <c r="E48" s="55"/>
      <c r="F48" s="55"/>
      <c r="G48" s="55"/>
      <c r="H48" s="56"/>
      <c r="I48" s="91"/>
      <c r="J48" s="91"/>
      <c r="S48" s="24"/>
      <c r="T48" s="24"/>
    </row>
    <row r="49" spans="1:20" s="22" customFormat="1" ht="24">
      <c r="D49" s="55"/>
      <c r="E49" s="55"/>
      <c r="F49" s="55"/>
      <c r="G49" s="55"/>
      <c r="H49" s="56"/>
      <c r="I49" s="91"/>
      <c r="J49" s="508"/>
      <c r="S49" s="24"/>
      <c r="T49" s="467"/>
    </row>
    <row r="50" spans="1:20" s="22" customFormat="1" ht="24">
      <c r="D50" s="55"/>
      <c r="E50" s="55"/>
      <c r="F50" s="55"/>
      <c r="G50" s="55"/>
      <c r="H50" s="56"/>
      <c r="I50" s="91"/>
      <c r="J50" s="509"/>
      <c r="S50" s="24"/>
      <c r="T50" s="468"/>
    </row>
    <row r="51" spans="1:20" s="22" customFormat="1" ht="24">
      <c r="D51" s="55"/>
      <c r="E51" s="55"/>
      <c r="F51" s="55"/>
      <c r="G51" s="55"/>
      <c r="H51" s="56"/>
      <c r="I51" s="91"/>
      <c r="J51" s="91"/>
      <c r="S51" s="24"/>
      <c r="T51" s="24"/>
    </row>
    <row r="52" spans="1:20" s="22" customFormat="1" ht="29">
      <c r="B52" s="485"/>
      <c r="C52" s="169"/>
      <c r="D52" s="55"/>
      <c r="E52" s="55"/>
      <c r="F52" s="55"/>
      <c r="G52" s="55"/>
      <c r="H52" s="56"/>
      <c r="I52" s="91"/>
      <c r="J52" s="91"/>
      <c r="L52" s="485"/>
      <c r="M52" s="169"/>
      <c r="S52" s="24"/>
      <c r="T52" s="24"/>
    </row>
    <row r="53" spans="1:20" s="22" customFormat="1" ht="29">
      <c r="B53" s="485"/>
      <c r="C53" s="169"/>
      <c r="D53" s="55"/>
      <c r="E53" s="55"/>
      <c r="F53" s="55"/>
      <c r="G53" s="55"/>
      <c r="H53" s="56"/>
      <c r="I53" s="91"/>
      <c r="J53" s="91"/>
      <c r="L53" s="485"/>
      <c r="M53" s="169"/>
      <c r="S53" s="24"/>
      <c r="T53" s="24"/>
    </row>
    <row r="54" spans="1:20" s="22" customFormat="1" ht="24">
      <c r="D54" s="55"/>
      <c r="E54" s="55"/>
      <c r="F54" s="55"/>
      <c r="G54" s="55"/>
      <c r="H54" s="56"/>
      <c r="I54" s="91"/>
      <c r="J54" s="91"/>
      <c r="S54" s="24"/>
      <c r="T54" s="24"/>
    </row>
    <row r="55" spans="1:20" s="22" customFormat="1" ht="24">
      <c r="D55" s="55"/>
      <c r="E55" s="55"/>
      <c r="F55" s="55"/>
      <c r="G55" s="55"/>
      <c r="H55" s="56"/>
      <c r="I55" s="91"/>
      <c r="J55" s="508"/>
      <c r="S55" s="24"/>
      <c r="T55" s="467"/>
    </row>
    <row r="56" spans="1:20" s="22" customFormat="1" ht="24">
      <c r="A56" s="1"/>
      <c r="D56" s="55"/>
      <c r="E56" s="55"/>
      <c r="F56" s="55"/>
      <c r="G56" s="55"/>
      <c r="H56" s="56"/>
      <c r="I56" s="91"/>
      <c r="J56" s="509"/>
      <c r="S56" s="24"/>
      <c r="T56" s="468"/>
    </row>
  </sheetData>
  <sheetProtection password="876B" sheet="1" objects="1" scenarios="1" selectLockedCells="1"/>
  <mergeCells count="78">
    <mergeCell ref="J55:J56"/>
    <mergeCell ref="T55:T56"/>
    <mergeCell ref="S39:T39"/>
    <mergeCell ref="I44:J44"/>
    <mergeCell ref="S44:T44"/>
    <mergeCell ref="I39:J39"/>
    <mergeCell ref="B46:B47"/>
    <mergeCell ref="L46:L47"/>
    <mergeCell ref="J49:J50"/>
    <mergeCell ref="T49:T50"/>
    <mergeCell ref="B52:B53"/>
    <mergeCell ref="L52:L53"/>
    <mergeCell ref="B41:B44"/>
    <mergeCell ref="C41:C44"/>
    <mergeCell ref="M41:M44"/>
    <mergeCell ref="L41:L44"/>
    <mergeCell ref="S23:T23"/>
    <mergeCell ref="S31:T31"/>
    <mergeCell ref="I27:J27"/>
    <mergeCell ref="I35:J35"/>
    <mergeCell ref="S35:T35"/>
    <mergeCell ref="I31:J31"/>
    <mergeCell ref="B37:B39"/>
    <mergeCell ref="C37:C39"/>
    <mergeCell ref="L37:L39"/>
    <mergeCell ref="M37:M39"/>
    <mergeCell ref="L25:L27"/>
    <mergeCell ref="M25:M27"/>
    <mergeCell ref="AC2:AD2"/>
    <mergeCell ref="I18:J18"/>
    <mergeCell ref="S18:T18"/>
    <mergeCell ref="I6:J6"/>
    <mergeCell ref="S6:T6"/>
    <mergeCell ref="I10:J10"/>
    <mergeCell ref="S10:T10"/>
    <mergeCell ref="I14:J14"/>
    <mergeCell ref="S14:T14"/>
    <mergeCell ref="Q6:R6"/>
    <mergeCell ref="N16:T16"/>
    <mergeCell ref="B12:B14"/>
    <mergeCell ref="C12:C14"/>
    <mergeCell ref="L4:L6"/>
    <mergeCell ref="M4:M6"/>
    <mergeCell ref="M8:M10"/>
    <mergeCell ref="L8:L10"/>
    <mergeCell ref="L12:L14"/>
    <mergeCell ref="M12:M14"/>
    <mergeCell ref="G10:H10"/>
    <mergeCell ref="B4:B6"/>
    <mergeCell ref="C4:C6"/>
    <mergeCell ref="B8:B10"/>
    <mergeCell ref="C8:C10"/>
    <mergeCell ref="B33:B35"/>
    <mergeCell ref="C33:C35"/>
    <mergeCell ref="L33:L35"/>
    <mergeCell ref="M33:M35"/>
    <mergeCell ref="B16:B18"/>
    <mergeCell ref="C16:C18"/>
    <mergeCell ref="L16:L18"/>
    <mergeCell ref="M16:M18"/>
    <mergeCell ref="B20:B23"/>
    <mergeCell ref="B29:B31"/>
    <mergeCell ref="C29:C31"/>
    <mergeCell ref="L29:L31"/>
    <mergeCell ref="M29:M31"/>
    <mergeCell ref="D20:J20"/>
    <mergeCell ref="D21:I21"/>
    <mergeCell ref="G23:I23"/>
    <mergeCell ref="I38:J38"/>
    <mergeCell ref="I37:J37"/>
    <mergeCell ref="E37:H37"/>
    <mergeCell ref="E38:H38"/>
    <mergeCell ref="E39:H39"/>
    <mergeCell ref="C20:C23"/>
    <mergeCell ref="L20:L23"/>
    <mergeCell ref="M20:M23"/>
    <mergeCell ref="B25:B27"/>
    <mergeCell ref="C25:C27"/>
  </mergeCells>
  <conditionalFormatting sqref="I6:J6">
    <cfRule type="cellIs" dxfId="48" priority="30" operator="equal">
      <formula>($D$5+$E$5+$F$5+$G$5+$H$5)/5</formula>
    </cfRule>
  </conditionalFormatting>
  <conditionalFormatting sqref="S6:T6">
    <cfRule type="cellIs" dxfId="47" priority="29" operator="equal">
      <formula>($P$5+4)/4</formula>
    </cfRule>
  </conditionalFormatting>
  <conditionalFormatting sqref="G10:H10">
    <cfRule type="cellIs" dxfId="46" priority="28" operator="equal">
      <formula>$G$9-30</formula>
    </cfRule>
  </conditionalFormatting>
  <conditionalFormatting sqref="I10:J10">
    <cfRule type="cellIs" dxfId="45" priority="27" operator="equal">
      <formula>$G$10-30</formula>
    </cfRule>
  </conditionalFormatting>
  <conditionalFormatting sqref="S10:T10">
    <cfRule type="cellIs" dxfId="44" priority="26" operator="equal">
      <formula>($W$10/2)*$U$8</formula>
    </cfRule>
  </conditionalFormatting>
  <conditionalFormatting sqref="S14:T14">
    <cfRule type="cellIs" dxfId="43" priority="25" operator="equal">
      <formula>170-($N$13*$R$13)</formula>
    </cfRule>
  </conditionalFormatting>
  <conditionalFormatting sqref="I18:J18">
    <cfRule type="cellIs" dxfId="42" priority="24" operator="equal">
      <formula>$F$16/7</formula>
    </cfRule>
  </conditionalFormatting>
  <conditionalFormatting sqref="S18:T18">
    <cfRule type="cellIs" dxfId="41" priority="22" operator="equal">
      <formula>$O$17*2.5</formula>
    </cfRule>
  </conditionalFormatting>
  <conditionalFormatting sqref="I27:J27">
    <cfRule type="cellIs" dxfId="40" priority="20" operator="equal">
      <formula>0.5*(20-$H$26)</formula>
    </cfRule>
  </conditionalFormatting>
  <conditionalFormatting sqref="S31:T31">
    <cfRule type="cellIs" dxfId="39" priority="18" operator="equal">
      <formula>$V$30*$X$32*$AA$31</formula>
    </cfRule>
  </conditionalFormatting>
  <conditionalFormatting sqref="I35:J35">
    <cfRule type="cellIs" dxfId="38" priority="17" operator="equal">
      <formula>$I$33/3*4</formula>
    </cfRule>
  </conditionalFormatting>
  <conditionalFormatting sqref="S35:T35">
    <cfRule type="cellIs" dxfId="37" priority="15" operator="equal">
      <formula>180-($V$35+$X$35)</formula>
    </cfRule>
  </conditionalFormatting>
  <conditionalFormatting sqref="I37:J37">
    <cfRule type="cellIs" dxfId="36" priority="14" operator="equal">
      <formula>$D$37/100</formula>
    </cfRule>
  </conditionalFormatting>
  <conditionalFormatting sqref="I38:J38">
    <cfRule type="cellIs" dxfId="35" priority="13" operator="equal">
      <formula>$D$38/10</formula>
    </cfRule>
  </conditionalFormatting>
  <conditionalFormatting sqref="I39:J39">
    <cfRule type="cellIs" dxfId="34" priority="12" operator="equal">
      <formula>$D$39/1000</formula>
    </cfRule>
  </conditionalFormatting>
  <conditionalFormatting sqref="S39:T39">
    <cfRule type="cellIs" dxfId="33" priority="11" operator="equal">
      <formula>($N$38+$Q$38)/2</formula>
    </cfRule>
  </conditionalFormatting>
  <conditionalFormatting sqref="I44:J44">
    <cfRule type="cellIs" dxfId="32" priority="10" operator="equal">
      <formula>($F$41+3*$J$41)/4</formula>
    </cfRule>
  </conditionalFormatting>
  <conditionalFormatting sqref="T26">
    <cfRule type="cellIs" dxfId="31" priority="8" operator="equal">
      <formula>10-($N$26/10)</formula>
    </cfRule>
  </conditionalFormatting>
  <conditionalFormatting sqref="J22">
    <cfRule type="cellIs" dxfId="30" priority="7" operator="equal">
      <formula>($F$22*0.12)+0.2</formula>
    </cfRule>
  </conditionalFormatting>
  <conditionalFormatting sqref="J23">
    <cfRule type="cellIs" dxfId="29" priority="6" operator="equal">
      <formula>($F$23-0.2)/0.12</formula>
    </cfRule>
  </conditionalFormatting>
  <conditionalFormatting sqref="S23:T23">
    <cfRule type="cellIs" dxfId="28" priority="4" operator="equal">
      <formula>5.4-$S$20</formula>
    </cfRule>
  </conditionalFormatting>
  <conditionalFormatting sqref="I14:J14">
    <cfRule type="cellIs" dxfId="27" priority="3" operator="equal">
      <formula>$G$13</formula>
    </cfRule>
  </conditionalFormatting>
  <conditionalFormatting sqref="S44:T44">
    <cfRule type="cellIs" dxfId="26" priority="2" operator="equal">
      <formula>($W$45*$V$42)+(($X$41-$W$45)*$Z$42)</formula>
    </cfRule>
  </conditionalFormatting>
  <conditionalFormatting sqref="D30">
    <cfRule type="cellIs" dxfId="25" priority="1" operator="equal">
      <formula>$I$30+$F$30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E55"/>
  <sheetViews>
    <sheetView zoomScale="50" zoomScaleNormal="5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6" sqref="I6:J6"/>
    </sheetView>
  </sheetViews>
  <sheetFormatPr baseColWidth="10" defaultColWidth="9.1640625" defaultRowHeight="27.75" customHeight="1"/>
  <cols>
    <col min="1" max="1" width="3.5" style="1" customWidth="1"/>
    <col min="2" max="2" width="13.6640625" style="1" bestFit="1" customWidth="1"/>
    <col min="3" max="3" width="9.1640625" style="1"/>
    <col min="4" max="4" width="17.5" style="1" customWidth="1"/>
    <col min="5" max="5" width="16.5" style="1" customWidth="1"/>
    <col min="6" max="6" width="10.33203125" style="1" customWidth="1"/>
    <col min="7" max="7" width="16.83203125" style="1" customWidth="1"/>
    <col min="8" max="8" width="11.83203125" style="28" customWidth="1"/>
    <col min="9" max="9" width="10.83203125" style="2" customWidth="1"/>
    <col min="10" max="10" width="10.6640625" style="2" customWidth="1"/>
    <col min="11" max="11" width="9.1640625" style="1"/>
    <col min="12" max="12" width="13.6640625" style="1" bestFit="1" customWidth="1"/>
    <col min="13" max="13" width="10.6640625" style="1" customWidth="1"/>
    <col min="14" max="14" width="18.83203125" style="1" customWidth="1"/>
    <col min="15" max="15" width="5" style="1" customWidth="1"/>
    <col min="16" max="16" width="13.5" style="1" customWidth="1"/>
    <col min="17" max="17" width="11.33203125" style="1" customWidth="1"/>
    <col min="18" max="18" width="19.5" style="1" customWidth="1"/>
    <col min="19" max="19" width="13.83203125" style="11" customWidth="1"/>
    <col min="20" max="20" width="19" style="11" customWidth="1"/>
    <col min="21" max="22" width="9.1640625" style="1"/>
    <col min="23" max="23" width="10.6640625" style="1" customWidth="1"/>
    <col min="24" max="24" width="6.5" style="1" customWidth="1"/>
    <col min="25" max="25" width="4.33203125" style="1" customWidth="1"/>
    <col min="26" max="16384" width="9.1640625" style="1"/>
  </cols>
  <sheetData>
    <row r="2" spans="2:31" ht="56.25" customHeight="1"/>
    <row r="3" spans="2:31" ht="15" customHeight="1" thickBot="1">
      <c r="S3" s="2"/>
      <c r="T3" s="2"/>
      <c r="U3" s="22"/>
      <c r="V3" s="22"/>
      <c r="W3" s="22"/>
      <c r="X3" s="22"/>
      <c r="Y3" s="22"/>
    </row>
    <row r="4" spans="2:31" s="173" customFormat="1" ht="63.75" customHeight="1">
      <c r="B4" s="486">
        <v>1</v>
      </c>
      <c r="C4" s="499"/>
      <c r="D4" s="244" t="s">
        <v>110</v>
      </c>
      <c r="E4" s="155"/>
      <c r="F4" s="121"/>
      <c r="G4" s="121"/>
      <c r="H4" s="156">
        <f ca="1">2*RANDBETWEEN(240,490)</f>
        <v>890</v>
      </c>
      <c r="I4" s="244" t="s">
        <v>172</v>
      </c>
      <c r="J4" s="38"/>
      <c r="L4" s="486">
        <v>2</v>
      </c>
      <c r="M4" s="499"/>
      <c r="N4" s="174" t="s">
        <v>90</v>
      </c>
      <c r="O4" s="174"/>
      <c r="P4" s="174"/>
      <c r="Q4" s="13">
        <f ca="1">10* RANDBETWEEN(2,9)</f>
        <v>20</v>
      </c>
      <c r="R4" s="174" t="s">
        <v>89</v>
      </c>
      <c r="S4" s="174"/>
      <c r="T4" s="175"/>
      <c r="U4" s="176"/>
      <c r="V4" s="176"/>
      <c r="W4" s="177"/>
      <c r="X4" s="178"/>
      <c r="Y4" s="178"/>
    </row>
    <row r="5" spans="2:31" ht="27.75" customHeight="1" thickBot="1">
      <c r="B5" s="556"/>
      <c r="C5" s="560"/>
      <c r="D5" s="241" t="s">
        <v>69</v>
      </c>
      <c r="E5" s="122"/>
      <c r="F5" s="149"/>
      <c r="G5" s="150"/>
      <c r="H5" s="53"/>
      <c r="I5" s="35"/>
      <c r="J5" s="37"/>
      <c r="K5" s="168"/>
      <c r="L5" s="556"/>
      <c r="M5" s="560"/>
      <c r="N5" s="231" t="s">
        <v>165</v>
      </c>
      <c r="O5" s="73"/>
      <c r="P5" s="73"/>
      <c r="Q5" s="73"/>
      <c r="R5" s="73"/>
      <c r="S5" s="93"/>
      <c r="T5" s="8"/>
      <c r="U5" s="22"/>
      <c r="V5" s="22"/>
      <c r="W5" s="22"/>
      <c r="X5" s="22"/>
      <c r="Y5" s="22"/>
    </row>
    <row r="6" spans="2:31" s="87" customFormat="1" ht="63.75" customHeight="1" thickBot="1">
      <c r="B6" s="557"/>
      <c r="C6" s="561"/>
      <c r="D6" s="242" t="s">
        <v>164</v>
      </c>
      <c r="E6" s="200"/>
      <c r="F6" s="200"/>
      <c r="G6" s="200"/>
      <c r="H6" s="234"/>
      <c r="I6" s="512"/>
      <c r="J6" s="513"/>
      <c r="L6" s="557"/>
      <c r="M6" s="561"/>
      <c r="N6" s="215" t="s">
        <v>127</v>
      </c>
      <c r="O6" s="202"/>
      <c r="P6" s="202"/>
      <c r="Q6" s="202"/>
      <c r="R6" s="202"/>
      <c r="S6" s="474"/>
      <c r="T6" s="475"/>
      <c r="U6" s="238" t="s">
        <v>119</v>
      </c>
    </row>
    <row r="7" spans="2:31" ht="27.75" customHeight="1" thickBot="1">
      <c r="S7" s="2"/>
      <c r="T7" s="2"/>
      <c r="U7" s="85"/>
      <c r="V7" s="85"/>
      <c r="W7" s="110">
        <f ca="1">2*RANDBETWEEN(6,10)</f>
        <v>16</v>
      </c>
    </row>
    <row r="8" spans="2:31" ht="63.75" customHeight="1">
      <c r="B8" s="486">
        <v>3</v>
      </c>
      <c r="C8" s="499"/>
      <c r="D8" s="21" t="s">
        <v>82</v>
      </c>
      <c r="E8" s="170"/>
      <c r="F8" s="21" t="s">
        <v>83</v>
      </c>
      <c r="G8" s="21"/>
      <c r="H8" s="111"/>
      <c r="I8" s="4"/>
      <c r="J8" s="5"/>
      <c r="L8" s="486">
        <v>4</v>
      </c>
      <c r="M8" s="499"/>
      <c r="N8" s="21" t="s">
        <v>128</v>
      </c>
      <c r="O8" s="111"/>
      <c r="P8" s="111"/>
      <c r="Q8" s="111"/>
      <c r="R8" s="111"/>
      <c r="S8" s="4"/>
      <c r="T8" s="5"/>
      <c r="U8" s="85"/>
      <c r="V8" s="85"/>
      <c r="W8" s="85"/>
      <c r="X8" s="22"/>
      <c r="Y8" s="36"/>
    </row>
    <row r="9" spans="2:31" ht="27.75" customHeight="1" thickBot="1">
      <c r="B9" s="556"/>
      <c r="C9" s="560"/>
      <c r="D9" s="243">
        <f ca="1">RANDBETWEEN(1,9)*0.5</f>
        <v>3</v>
      </c>
      <c r="E9" s="73" t="s">
        <v>84</v>
      </c>
      <c r="F9" s="73"/>
      <c r="G9" s="89"/>
      <c r="H9" s="26"/>
      <c r="I9" s="7"/>
      <c r="J9" s="8"/>
      <c r="L9" s="558"/>
      <c r="M9" s="560"/>
      <c r="N9" s="153" t="s">
        <v>26</v>
      </c>
      <c r="O9" s="26"/>
      <c r="P9" s="26"/>
      <c r="Q9" s="26"/>
      <c r="R9" s="14"/>
      <c r="S9" s="7"/>
      <c r="T9" s="8"/>
      <c r="U9" s="141">
        <v>0.5</v>
      </c>
      <c r="V9" s="85"/>
      <c r="W9" s="85"/>
      <c r="X9" s="22"/>
      <c r="Y9" s="22"/>
      <c r="Z9" s="22"/>
      <c r="AB9" s="22"/>
      <c r="AC9" s="22"/>
    </row>
    <row r="10" spans="2:31" s="87" customFormat="1" ht="63.75" customHeight="1" thickBot="1">
      <c r="B10" s="557"/>
      <c r="C10" s="561"/>
      <c r="D10" s="202"/>
      <c r="E10" s="202"/>
      <c r="F10" s="202"/>
      <c r="G10" s="202"/>
      <c r="H10" s="204"/>
      <c r="I10" s="474"/>
      <c r="J10" s="475"/>
      <c r="L10" s="559"/>
      <c r="M10" s="561"/>
      <c r="N10" s="240" t="s">
        <v>167</v>
      </c>
      <c r="O10" s="202"/>
      <c r="P10" s="202"/>
      <c r="Q10" s="202"/>
      <c r="R10" s="202"/>
      <c r="S10" s="474"/>
      <c r="T10" s="475"/>
      <c r="U10" s="205"/>
      <c r="V10" s="205"/>
      <c r="W10" s="235">
        <f ca="1">2*RANDBETWEEN(1,5)</f>
        <v>8</v>
      </c>
      <c r="X10" s="206"/>
      <c r="Y10" s="206"/>
      <c r="Z10" s="206"/>
      <c r="AB10" s="206"/>
      <c r="AC10" s="206"/>
    </row>
    <row r="11" spans="2:31" ht="27.75" customHeight="1" thickBot="1">
      <c r="AB11" s="22"/>
      <c r="AC11" s="22"/>
    </row>
    <row r="12" spans="2:31" s="173" customFormat="1" ht="63.75" customHeight="1">
      <c r="B12" s="486">
        <v>5</v>
      </c>
      <c r="C12" s="499"/>
      <c r="D12" s="183" t="s">
        <v>153</v>
      </c>
      <c r="E12" s="16"/>
      <c r="F12" s="16"/>
      <c r="G12" s="16"/>
      <c r="H12" s="40"/>
      <c r="I12" s="4"/>
      <c r="J12" s="5"/>
      <c r="L12" s="486">
        <v>6</v>
      </c>
      <c r="M12" s="499"/>
      <c r="N12" s="183" t="s">
        <v>104</v>
      </c>
      <c r="O12" s="16"/>
      <c r="P12" s="16"/>
      <c r="Q12" s="16"/>
      <c r="R12" s="13"/>
      <c r="S12" s="179"/>
      <c r="T12" s="180"/>
      <c r="V12" s="177"/>
      <c r="W12" s="177"/>
      <c r="X12" s="177"/>
      <c r="Y12" s="178"/>
      <c r="Z12" s="181"/>
      <c r="AA12" s="178"/>
      <c r="AB12" s="178"/>
      <c r="AC12" s="178"/>
    </row>
    <row r="13" spans="2:31" s="230" customFormat="1" ht="33" customHeight="1" thickBot="1">
      <c r="B13" s="556"/>
      <c r="C13" s="560"/>
      <c r="D13" s="231" t="s">
        <v>25</v>
      </c>
      <c r="E13" s="84"/>
      <c r="F13" s="116">
        <f ca="1">RANDBETWEEN(11,19)</f>
        <v>17</v>
      </c>
      <c r="G13" s="71" t="s">
        <v>18</v>
      </c>
      <c r="H13" s="153" t="s">
        <v>19</v>
      </c>
      <c r="I13" s="25"/>
      <c r="J13" s="246"/>
      <c r="L13" s="556"/>
      <c r="M13" s="560"/>
      <c r="N13" s="231" t="s">
        <v>129</v>
      </c>
      <c r="O13" s="25"/>
      <c r="P13" s="142"/>
      <c r="Q13" s="263"/>
      <c r="R13" s="153">
        <f ca="1">4*RANDBETWEEN(111,222)/100</f>
        <v>6.96</v>
      </c>
      <c r="S13" s="231" t="s">
        <v>102</v>
      </c>
      <c r="T13" s="275"/>
      <c r="V13" s="276"/>
      <c r="W13" s="277"/>
      <c r="X13" s="276"/>
      <c r="Y13" s="248"/>
      <c r="Z13" s="248"/>
      <c r="AA13" s="278"/>
      <c r="AB13" s="248"/>
      <c r="AC13" s="248"/>
    </row>
    <row r="14" spans="2:31" s="87" customFormat="1" ht="63.75" customHeight="1" thickBot="1">
      <c r="B14" s="557"/>
      <c r="C14" s="561"/>
      <c r="D14" s="215" t="s">
        <v>173</v>
      </c>
      <c r="E14" s="207"/>
      <c r="F14" s="207"/>
      <c r="G14" s="207"/>
      <c r="H14" s="208"/>
      <c r="I14" s="474"/>
      <c r="J14" s="475"/>
      <c r="K14" s="239" t="s">
        <v>125</v>
      </c>
      <c r="L14" s="557"/>
      <c r="M14" s="561"/>
      <c r="N14" s="215" t="s">
        <v>174</v>
      </c>
      <c r="O14" s="202"/>
      <c r="P14" s="202"/>
      <c r="Q14" s="202"/>
      <c r="R14" s="203"/>
      <c r="S14" s="474"/>
      <c r="T14" s="475"/>
      <c r="V14" s="209"/>
      <c r="W14" s="210"/>
      <c r="X14" s="211"/>
      <c r="Y14" s="206"/>
      <c r="Z14" s="206"/>
      <c r="AA14" s="206"/>
      <c r="AB14" s="206"/>
      <c r="AC14" s="206"/>
      <c r="AD14" s="206"/>
      <c r="AE14" s="206"/>
    </row>
    <row r="15" spans="2:31" ht="27.75" customHeight="1" thickBot="1">
      <c r="S15" s="2"/>
      <c r="T15" s="2"/>
      <c r="X15" s="132"/>
      <c r="Y15" s="157"/>
      <c r="Z15" s="22"/>
      <c r="AA15" s="132"/>
      <c r="AB15" s="132"/>
      <c r="AC15" s="132"/>
      <c r="AD15" s="132"/>
      <c r="AE15" s="22"/>
    </row>
    <row r="16" spans="2:31" s="173" customFormat="1" ht="63.75" customHeight="1">
      <c r="B16" s="486">
        <v>7</v>
      </c>
      <c r="C16" s="499"/>
      <c r="D16" s="244" t="s">
        <v>142</v>
      </c>
      <c r="E16" s="182"/>
      <c r="F16" s="182"/>
      <c r="G16" s="13"/>
      <c r="H16" s="183"/>
      <c r="I16" s="4"/>
      <c r="J16" s="5"/>
      <c r="L16" s="486">
        <v>8</v>
      </c>
      <c r="M16" s="499"/>
      <c r="N16" s="525" t="s">
        <v>168</v>
      </c>
      <c r="O16" s="525"/>
      <c r="P16" s="525"/>
      <c r="Q16" s="501"/>
      <c r="R16" s="501"/>
      <c r="S16" s="501"/>
      <c r="T16" s="502"/>
      <c r="X16" s="178"/>
      <c r="Y16" s="178"/>
      <c r="Z16" s="178"/>
      <c r="AA16" s="178"/>
      <c r="AB16" s="178"/>
      <c r="AC16" s="178"/>
      <c r="AD16" s="178"/>
      <c r="AE16" s="178"/>
    </row>
    <row r="17" spans="2:31" s="230" customFormat="1" ht="55.5" customHeight="1" thickBot="1">
      <c r="B17" s="556"/>
      <c r="C17" s="560"/>
      <c r="D17" s="463" t="str">
        <f ca="1">ROMAN(D18)</f>
        <v>XVIII</v>
      </c>
      <c r="E17" s="160" t="s">
        <v>141</v>
      </c>
      <c r="F17" s="464" t="str">
        <f ca="1">ROMAN(F18)</f>
        <v>XVI</v>
      </c>
      <c r="G17" s="143"/>
      <c r="H17" s="245"/>
      <c r="I17" s="25"/>
      <c r="J17" s="246"/>
      <c r="L17" s="556"/>
      <c r="M17" s="560"/>
      <c r="N17" s="247"/>
      <c r="O17" s="247"/>
      <c r="P17" s="250">
        <f ca="1">-10*RANDBETWEEN(4,19)</f>
        <v>-140</v>
      </c>
      <c r="Q17" s="251">
        <f ca="1">P17+75</f>
        <v>-65</v>
      </c>
      <c r="R17" s="250">
        <f ca="1">Q17+75</f>
        <v>10</v>
      </c>
      <c r="S17" s="250">
        <f ca="1">R17+75</f>
        <v>85</v>
      </c>
      <c r="T17" s="246"/>
      <c r="X17" s="248"/>
      <c r="Y17" s="248"/>
      <c r="Z17" s="248"/>
      <c r="AA17" s="248"/>
      <c r="AB17" s="248"/>
      <c r="AC17" s="248"/>
      <c r="AD17" s="248"/>
      <c r="AE17" s="248"/>
    </row>
    <row r="18" spans="2:31" ht="64.5" customHeight="1" thickBot="1">
      <c r="B18" s="557"/>
      <c r="C18" s="561"/>
      <c r="D18" s="161">
        <f ca="1">RANDBETWEEN(1,23)</f>
        <v>18</v>
      </c>
      <c r="E18" s="161"/>
      <c r="F18" s="161">
        <f ca="1">RANDBETWEEN(10,40)</f>
        <v>16</v>
      </c>
      <c r="G18" s="9"/>
      <c r="H18" s="228"/>
      <c r="I18" s="479"/>
      <c r="J18" s="563"/>
      <c r="L18" s="557"/>
      <c r="M18" s="561"/>
      <c r="N18" s="9"/>
      <c r="O18" s="9"/>
      <c r="P18" s="9"/>
      <c r="Q18" s="9"/>
      <c r="R18" s="9"/>
      <c r="S18" s="281"/>
      <c r="T18" s="281"/>
      <c r="U18" s="92"/>
      <c r="X18" s="22"/>
      <c r="Y18" s="22"/>
      <c r="Z18" s="22"/>
      <c r="AA18" s="22"/>
      <c r="AB18" s="22"/>
      <c r="AC18" s="22"/>
      <c r="AD18" s="22"/>
      <c r="AE18" s="22"/>
    </row>
    <row r="19" spans="2:31" ht="25" thickBot="1">
      <c r="X19" s="22"/>
      <c r="Y19" s="22"/>
      <c r="Z19" s="22"/>
      <c r="AA19" s="22"/>
      <c r="AB19" s="22"/>
      <c r="AC19" s="22"/>
      <c r="AD19" s="22"/>
      <c r="AE19" s="22"/>
    </row>
    <row r="20" spans="2:31" s="173" customFormat="1" ht="63" customHeight="1" thickBot="1">
      <c r="B20" s="486">
        <v>9</v>
      </c>
      <c r="C20" s="499"/>
      <c r="D20" s="174" t="s">
        <v>171</v>
      </c>
      <c r="E20" s="254">
        <f ca="1">RANDBETWEEN(2,8)</f>
        <v>8</v>
      </c>
      <c r="F20" s="174" t="s">
        <v>12</v>
      </c>
      <c r="G20" s="255" t="s">
        <v>158</v>
      </c>
      <c r="H20" s="254">
        <f ca="1">RANDBETWEEN(5,12)</f>
        <v>8</v>
      </c>
      <c r="I20" s="34"/>
      <c r="J20" s="186"/>
      <c r="L20" s="486">
        <v>10</v>
      </c>
      <c r="M20" s="499"/>
      <c r="N20" s="174" t="s">
        <v>94</v>
      </c>
      <c r="O20" s="58"/>
      <c r="P20" s="58"/>
      <c r="Q20" s="13">
        <f ca="1">RANDBETWEEN(21,38)</f>
        <v>37</v>
      </c>
      <c r="R20" s="174" t="s">
        <v>170</v>
      </c>
      <c r="S20" s="52"/>
      <c r="T20" s="59"/>
    </row>
    <row r="21" spans="2:31" ht="34" thickBot="1">
      <c r="B21" s="520"/>
      <c r="C21" s="560"/>
      <c r="D21" s="73" t="s">
        <v>169</v>
      </c>
      <c r="E21" s="89"/>
      <c r="F21" s="6"/>
      <c r="G21" s="6"/>
      <c r="H21" s="29"/>
      <c r="I21" s="7"/>
      <c r="J21" s="281"/>
      <c r="L21" s="520"/>
      <c r="M21" s="560"/>
      <c r="N21" s="171">
        <f ca="1">RANDBETWEEN(7,19)</f>
        <v>11</v>
      </c>
      <c r="O21" s="256" t="s">
        <v>175</v>
      </c>
      <c r="P21" s="49"/>
      <c r="Q21" s="53"/>
      <c r="R21" s="53"/>
      <c r="S21" s="51"/>
      <c r="T21" s="54"/>
      <c r="X21" s="144"/>
      <c r="Y21" s="130"/>
      <c r="Z21" s="85"/>
      <c r="AB21" s="85"/>
    </row>
    <row r="22" spans="2:31" s="87" customFormat="1" ht="64.5" customHeight="1" thickBot="1">
      <c r="B22" s="559"/>
      <c r="C22" s="561"/>
      <c r="D22" s="215" t="s">
        <v>160</v>
      </c>
      <c r="E22" s="253"/>
      <c r="F22" s="203"/>
      <c r="G22" s="203"/>
      <c r="H22" s="212"/>
      <c r="I22" s="213"/>
      <c r="J22" s="281"/>
      <c r="L22" s="559"/>
      <c r="M22" s="561"/>
      <c r="N22" s="233"/>
      <c r="O22" s="203"/>
      <c r="P22" s="203"/>
      <c r="Q22" s="203"/>
      <c r="R22" s="203"/>
      <c r="S22" s="474"/>
      <c r="T22" s="475"/>
      <c r="U22" s="227" t="s">
        <v>131</v>
      </c>
      <c r="Y22" s="205"/>
    </row>
    <row r="23" spans="2:31" ht="25" thickBot="1">
      <c r="Y23" s="85"/>
      <c r="Z23" s="118"/>
      <c r="AA23" s="118"/>
      <c r="AB23" s="85"/>
    </row>
    <row r="24" spans="2:31" s="173" customFormat="1" ht="64.5" customHeight="1">
      <c r="B24" s="486">
        <v>11</v>
      </c>
      <c r="C24" s="499"/>
      <c r="D24" s="257" t="s">
        <v>24</v>
      </c>
      <c r="E24" s="257">
        <f ca="1">RANDBETWEEN(56,99)</f>
        <v>74</v>
      </c>
      <c r="F24" s="258" t="s">
        <v>23</v>
      </c>
      <c r="G24" s="244">
        <f ca="1">10*RANDBETWEEN(56,99)</f>
        <v>980</v>
      </c>
      <c r="H24" s="244" t="s">
        <v>9</v>
      </c>
      <c r="I24" s="531">
        <f ca="1">G24*E24</f>
        <v>72520</v>
      </c>
      <c r="J24" s="532"/>
      <c r="L24" s="486">
        <v>12</v>
      </c>
      <c r="M24" s="499"/>
      <c r="N24" s="174" t="s">
        <v>177</v>
      </c>
      <c r="O24" s="187"/>
      <c r="P24" s="184"/>
      <c r="Q24" s="184"/>
      <c r="R24" s="184"/>
      <c r="S24" s="4"/>
      <c r="T24" s="5"/>
      <c r="Y24" s="188"/>
      <c r="Z24" s="189"/>
      <c r="AA24" s="146"/>
      <c r="AB24" s="190"/>
    </row>
    <row r="25" spans="2:31" s="230" customFormat="1" ht="43.5" customHeight="1" thickBot="1">
      <c r="B25" s="520"/>
      <c r="C25" s="560"/>
      <c r="D25" s="153" t="s">
        <v>11</v>
      </c>
      <c r="E25" s="261">
        <f ca="1">E24/10</f>
        <v>7.4</v>
      </c>
      <c r="F25" s="71" t="s">
        <v>1</v>
      </c>
      <c r="G25" s="153">
        <f ca="1">G24/100</f>
        <v>9.8000000000000007</v>
      </c>
      <c r="H25" s="153" t="s">
        <v>7</v>
      </c>
      <c r="I25" s="25"/>
      <c r="J25" s="246"/>
      <c r="L25" s="520"/>
      <c r="M25" s="560"/>
      <c r="N25" s="153" t="s">
        <v>178</v>
      </c>
      <c r="O25" s="262"/>
      <c r="P25" s="262"/>
      <c r="Q25" s="262"/>
      <c r="R25" s="266">
        <f t="shared" ref="R25" ca="1" si="0">(((RANDBETWEEN(5,29)/2)-3)/2)</f>
        <v>2.5</v>
      </c>
      <c r="S25" s="25"/>
      <c r="T25" s="246"/>
      <c r="Z25" s="237"/>
      <c r="AA25" s="264"/>
      <c r="AB25" s="265"/>
    </row>
    <row r="26" spans="2:31" s="87" customFormat="1" ht="64.5" customHeight="1" thickBot="1">
      <c r="B26" s="559"/>
      <c r="C26" s="561"/>
      <c r="D26" s="202"/>
      <c r="E26" s="202"/>
      <c r="F26" s="202"/>
      <c r="G26" s="202"/>
      <c r="H26" s="204"/>
      <c r="I26" s="512"/>
      <c r="J26" s="514"/>
      <c r="L26" s="559"/>
      <c r="M26" s="561"/>
      <c r="N26" s="215" t="s">
        <v>176</v>
      </c>
      <c r="O26" s="214"/>
      <c r="P26" s="202"/>
      <c r="Q26" s="202"/>
      <c r="R26" s="202"/>
      <c r="S26" s="474"/>
      <c r="T26" s="475"/>
      <c r="Y26" s="148"/>
      <c r="Z26" s="205"/>
      <c r="AA26" s="205"/>
      <c r="AB26" s="205"/>
    </row>
    <row r="27" spans="2:31" ht="27" thickBot="1">
      <c r="I27" s="94"/>
      <c r="J27" s="94"/>
    </row>
    <row r="28" spans="2:31" s="173" customFormat="1" ht="64.5" customHeight="1">
      <c r="B28" s="486">
        <v>13</v>
      </c>
      <c r="C28" s="499"/>
      <c r="D28" s="267" t="s">
        <v>161</v>
      </c>
      <c r="E28" s="191"/>
      <c r="F28" s="191"/>
      <c r="G28" s="267">
        <f ca="1">RANDBETWEEN(1,8)</f>
        <v>1</v>
      </c>
      <c r="H28" s="183" t="s">
        <v>137</v>
      </c>
      <c r="I28" s="13" t="s">
        <v>133</v>
      </c>
      <c r="J28" s="99"/>
      <c r="L28" s="486">
        <v>14</v>
      </c>
      <c r="M28" s="499"/>
      <c r="N28" s="183" t="s">
        <v>85</v>
      </c>
      <c r="O28" s="32"/>
      <c r="P28" s="13">
        <f ca="1">8*RANDBETWEEN(4,15)</f>
        <v>48</v>
      </c>
      <c r="Q28" s="183" t="s">
        <v>29</v>
      </c>
      <c r="R28" s="183">
        <v>8</v>
      </c>
      <c r="S28" s="179"/>
      <c r="T28" s="180"/>
    </row>
    <row r="29" spans="2:31" ht="36" customHeight="1" thickBot="1">
      <c r="B29" s="520"/>
      <c r="C29" s="560"/>
      <c r="D29" s="268" t="s">
        <v>134</v>
      </c>
      <c r="E29" s="269">
        <f ca="1">RANDBETWEEN(1,3)</f>
        <v>1</v>
      </c>
      <c r="F29" s="268" t="s">
        <v>179</v>
      </c>
      <c r="G29" s="171">
        <f ca="1">RANDBETWEEN(10,40)</f>
        <v>31</v>
      </c>
      <c r="H29" s="73" t="s">
        <v>135</v>
      </c>
      <c r="I29" s="83"/>
      <c r="J29" s="100"/>
      <c r="L29" s="520"/>
      <c r="M29" s="560"/>
      <c r="N29" s="153" t="s">
        <v>31</v>
      </c>
      <c r="O29" s="29"/>
      <c r="P29" s="29"/>
      <c r="Q29" s="71">
        <f ca="1">RANDBETWEEN(2,5)</f>
        <v>2</v>
      </c>
      <c r="R29" s="153" t="s">
        <v>86</v>
      </c>
      <c r="S29" s="14"/>
      <c r="T29" s="15"/>
    </row>
    <row r="30" spans="2:31" s="87" customFormat="1" ht="63" customHeight="1" thickBot="1">
      <c r="B30" s="559"/>
      <c r="C30" s="561"/>
      <c r="D30" s="215" t="s">
        <v>136</v>
      </c>
      <c r="E30" s="207"/>
      <c r="F30" s="207"/>
      <c r="G30" s="216"/>
      <c r="H30" s="228"/>
      <c r="I30" s="479"/>
      <c r="J30" s="497"/>
      <c r="K30" s="229" t="s">
        <v>138</v>
      </c>
      <c r="L30" s="559"/>
      <c r="M30" s="561"/>
      <c r="N30" s="203"/>
      <c r="O30" s="203"/>
      <c r="P30" s="203"/>
      <c r="Q30" s="203"/>
      <c r="R30" s="203"/>
      <c r="S30" s="474"/>
      <c r="T30" s="475"/>
      <c r="U30" s="238" t="s">
        <v>119</v>
      </c>
      <c r="W30" s="205"/>
      <c r="X30" s="210"/>
      <c r="Y30" s="210"/>
      <c r="Z30" s="205"/>
    </row>
    <row r="31" spans="2:31" ht="30" thickBot="1">
      <c r="I31" s="94"/>
      <c r="J31" s="94"/>
      <c r="S31" s="2"/>
      <c r="T31" s="2"/>
      <c r="W31" s="369">
        <f ca="1">2*RANDBETWEEN(1,6)</f>
        <v>8</v>
      </c>
      <c r="X31" s="239" t="s">
        <v>10</v>
      </c>
      <c r="Y31" s="130"/>
      <c r="Z31" s="85"/>
    </row>
    <row r="32" spans="2:31" s="173" customFormat="1" ht="64.5" customHeight="1">
      <c r="B32" s="486">
        <v>15</v>
      </c>
      <c r="C32" s="499"/>
      <c r="D32" s="174" t="s">
        <v>8</v>
      </c>
      <c r="E32" s="16"/>
      <c r="F32" s="16"/>
      <c r="G32" s="16"/>
      <c r="H32" s="13"/>
      <c r="I32" s="192"/>
      <c r="J32" s="193"/>
      <c r="L32" s="486">
        <v>16</v>
      </c>
      <c r="M32" s="499"/>
      <c r="N32" s="174" t="s">
        <v>162</v>
      </c>
      <c r="O32" s="74"/>
      <c r="P32" s="75"/>
      <c r="Q32" s="32"/>
      <c r="R32" s="32"/>
      <c r="S32" s="179"/>
      <c r="T32" s="78"/>
      <c r="W32" s="190"/>
      <c r="X32" s="194"/>
      <c r="Y32" s="194"/>
      <c r="Z32" s="190"/>
    </row>
    <row r="33" spans="1:29" ht="32" thickBot="1">
      <c r="B33" s="520"/>
      <c r="C33" s="560"/>
      <c r="D33" s="271" t="s">
        <v>166</v>
      </c>
      <c r="E33" s="272" t="s">
        <v>9</v>
      </c>
      <c r="F33" s="273">
        <f ca="1">4*RANDBETWEEN(2,14)-3</f>
        <v>17</v>
      </c>
      <c r="G33" s="14"/>
      <c r="H33" s="6"/>
      <c r="I33" s="101"/>
      <c r="J33" s="102"/>
      <c r="L33" s="520"/>
      <c r="M33" s="560"/>
      <c r="N33" s="6"/>
      <c r="O33" s="6"/>
      <c r="P33" s="6"/>
      <c r="Q33" s="6"/>
      <c r="R33" s="6"/>
      <c r="S33" s="14"/>
      <c r="T33" s="77"/>
      <c r="W33" s="145"/>
      <c r="X33" s="11"/>
      <c r="Y33" s="146"/>
      <c r="Z33" s="85"/>
    </row>
    <row r="34" spans="1:29" s="87" customFormat="1" ht="63.75" customHeight="1" thickBot="1">
      <c r="B34" s="559"/>
      <c r="C34" s="561"/>
      <c r="D34" s="202"/>
      <c r="E34" s="202"/>
      <c r="F34" s="202"/>
      <c r="G34" s="202"/>
      <c r="H34" s="236" t="s">
        <v>156</v>
      </c>
      <c r="I34" s="474"/>
      <c r="J34" s="475"/>
      <c r="L34" s="559"/>
      <c r="M34" s="561"/>
      <c r="N34" s="222"/>
      <c r="O34" s="217"/>
      <c r="P34" s="217"/>
      <c r="Q34" s="217"/>
      <c r="R34" s="217"/>
      <c r="S34" s="474"/>
      <c r="T34" s="475"/>
      <c r="U34" s="238" t="s">
        <v>10</v>
      </c>
      <c r="X34" s="210"/>
      <c r="Y34" s="147"/>
      <c r="Z34" s="130"/>
    </row>
    <row r="35" spans="1:29" ht="27" thickBot="1">
      <c r="I35" s="94"/>
      <c r="J35" s="94"/>
      <c r="S35" s="2"/>
      <c r="T35" s="2"/>
      <c r="W35" s="148"/>
      <c r="X35" s="85"/>
      <c r="Y35" s="85"/>
      <c r="Z35" s="85"/>
    </row>
    <row r="36" spans="1:29" s="173" customFormat="1" ht="64.5" customHeight="1">
      <c r="B36" s="486">
        <v>17</v>
      </c>
      <c r="C36" s="499"/>
      <c r="D36" s="183" t="s">
        <v>180</v>
      </c>
      <c r="E36" s="40"/>
      <c r="F36" s="252" t="s">
        <v>65</v>
      </c>
      <c r="G36" s="195">
        <f ca="1">RANDBETWEEN(111,444)/100</f>
        <v>1.1299999999999999</v>
      </c>
      <c r="H36" s="40"/>
      <c r="I36" s="95"/>
      <c r="J36" s="96"/>
      <c r="L36" s="486">
        <v>18</v>
      </c>
      <c r="M36" s="499"/>
      <c r="N36" s="183" t="s">
        <v>163</v>
      </c>
      <c r="O36" s="13"/>
      <c r="P36" s="196">
        <f ca="1">RANDBETWEEN(11,19)/10</f>
        <v>1.9</v>
      </c>
      <c r="Q36" s="183" t="s">
        <v>109</v>
      </c>
      <c r="R36" s="183"/>
      <c r="S36" s="82"/>
      <c r="T36" s="5"/>
    </row>
    <row r="37" spans="1:29" ht="39.75" customHeight="1" thickBot="1">
      <c r="B37" s="556"/>
      <c r="C37" s="560"/>
      <c r="D37" s="153" t="s">
        <v>95</v>
      </c>
      <c r="E37" s="39"/>
      <c r="F37" s="39"/>
      <c r="G37" s="39"/>
      <c r="H37" s="27"/>
      <c r="I37" s="97"/>
      <c r="J37" s="98"/>
      <c r="L37" s="556"/>
      <c r="M37" s="560"/>
      <c r="N37" s="231" t="s">
        <v>108</v>
      </c>
      <c r="O37" s="564">
        <f ca="1">RANDBETWEEN(500,900)</f>
        <v>611</v>
      </c>
      <c r="P37" s="565"/>
      <c r="Q37" s="231" t="s">
        <v>182</v>
      </c>
      <c r="R37" s="153"/>
      <c r="S37" s="153"/>
      <c r="T37" s="8"/>
    </row>
    <row r="38" spans="1:29" s="87" customFormat="1" ht="64.5" customHeight="1" thickBot="1">
      <c r="B38" s="557"/>
      <c r="C38" s="561"/>
      <c r="D38" s="207"/>
      <c r="E38" s="207"/>
      <c r="F38" s="207"/>
      <c r="G38" s="207"/>
      <c r="H38" s="218"/>
      <c r="I38" s="512"/>
      <c r="J38" s="514"/>
      <c r="L38" s="557"/>
      <c r="M38" s="561"/>
      <c r="N38" s="215" t="s">
        <v>181</v>
      </c>
      <c r="O38" s="207"/>
      <c r="P38" s="207"/>
      <c r="Q38" s="207"/>
      <c r="R38" s="208"/>
      <c r="S38" s="474"/>
      <c r="T38" s="475"/>
      <c r="U38" s="238" t="s">
        <v>132</v>
      </c>
      <c r="W38" s="219"/>
    </row>
    <row r="39" spans="1:29" ht="30" thickBot="1">
      <c r="I39" s="94"/>
      <c r="J39" s="94"/>
      <c r="W39" s="135"/>
    </row>
    <row r="40" spans="1:29" s="173" customFormat="1" ht="64.5" customHeight="1">
      <c r="B40" s="486">
        <v>19</v>
      </c>
      <c r="C40" s="499"/>
      <c r="D40" s="244" t="s">
        <v>98</v>
      </c>
      <c r="E40" s="119"/>
      <c r="F40" s="120"/>
      <c r="G40" s="120"/>
      <c r="H40" s="120"/>
      <c r="I40" s="187"/>
      <c r="J40" s="197"/>
      <c r="L40" s="486">
        <v>20</v>
      </c>
      <c r="M40" s="499"/>
      <c r="N40" s="187" t="s">
        <v>91</v>
      </c>
      <c r="O40" s="75"/>
      <c r="P40" s="34"/>
      <c r="Q40" s="34"/>
      <c r="R40" s="13">
        <f ca="1">RANDBETWEEN(1111,9999)</f>
        <v>8565</v>
      </c>
      <c r="S40" s="183" t="s">
        <v>93</v>
      </c>
      <c r="T40" s="78"/>
      <c r="V40" s="198"/>
      <c r="X40" s="135"/>
      <c r="Y40" s="198"/>
      <c r="Z40" s="199"/>
      <c r="AA40" s="178"/>
    </row>
    <row r="41" spans="1:29" ht="31.5" customHeight="1">
      <c r="B41" s="520"/>
      <c r="C41" s="560"/>
      <c r="D41" s="153" t="s">
        <v>99</v>
      </c>
      <c r="E41" s="122"/>
      <c r="F41" s="270">
        <f ca="1">RANDBETWEEN(2,8)</f>
        <v>7</v>
      </c>
      <c r="G41" s="81" t="s">
        <v>130</v>
      </c>
      <c r="H41" s="53"/>
      <c r="I41" s="103"/>
      <c r="J41" s="104"/>
      <c r="L41" s="520"/>
      <c r="M41" s="560"/>
      <c r="N41" s="256" t="s">
        <v>92</v>
      </c>
      <c r="O41" s="64"/>
      <c r="P41" s="171">
        <f t="shared" ref="P41" ca="1" si="1">RANDBETWEEN(111,999)</f>
        <v>380</v>
      </c>
      <c r="Q41" s="81" t="s">
        <v>184</v>
      </c>
      <c r="R41" s="76"/>
      <c r="S41" s="60"/>
      <c r="T41" s="280">
        <f ca="1">RANDBETWEEN(111,999)</f>
        <v>477</v>
      </c>
      <c r="V41" s="136"/>
      <c r="W41" s="134"/>
      <c r="X41" s="137"/>
      <c r="Y41" s="137"/>
      <c r="Z41" s="33"/>
      <c r="AA41" s="22"/>
    </row>
    <row r="42" spans="1:29" ht="32.25" customHeight="1" thickBot="1">
      <c r="B42" s="558"/>
      <c r="C42" s="560"/>
      <c r="D42" s="73" t="s">
        <v>12</v>
      </c>
      <c r="E42" s="270">
        <f ca="1">RANDBETWEEN(2,10)</f>
        <v>3</v>
      </c>
      <c r="F42" s="73" t="s">
        <v>100</v>
      </c>
      <c r="G42" s="49"/>
      <c r="H42" s="48"/>
      <c r="I42" s="97"/>
      <c r="J42" s="98"/>
      <c r="L42" s="558"/>
      <c r="M42" s="560"/>
      <c r="N42" s="256" t="s">
        <v>186</v>
      </c>
      <c r="O42" s="80"/>
      <c r="P42" s="80"/>
      <c r="Q42" s="80"/>
      <c r="R42" s="64"/>
      <c r="S42" s="60"/>
      <c r="T42" s="79"/>
      <c r="V42" s="134"/>
      <c r="W42" s="134"/>
      <c r="X42" s="138"/>
      <c r="Z42" s="136"/>
      <c r="AA42" s="22"/>
    </row>
    <row r="43" spans="1:29" s="87" customFormat="1" ht="63" customHeight="1" thickBot="1">
      <c r="A43" s="206"/>
      <c r="B43" s="559"/>
      <c r="C43" s="561"/>
      <c r="D43" s="215" t="s">
        <v>183</v>
      </c>
      <c r="E43" s="220"/>
      <c r="F43" s="220"/>
      <c r="G43" s="86"/>
      <c r="H43" s="228"/>
      <c r="I43" s="479"/>
      <c r="J43" s="498"/>
      <c r="K43" s="229" t="s">
        <v>101</v>
      </c>
      <c r="L43" s="559"/>
      <c r="M43" s="561"/>
      <c r="N43" s="215" t="s">
        <v>185</v>
      </c>
      <c r="O43" s="222"/>
      <c r="P43" s="222"/>
      <c r="Q43" s="222"/>
      <c r="R43" s="222"/>
      <c r="S43" s="476"/>
      <c r="T43" s="562"/>
      <c r="V43" s="223"/>
      <c r="W43" s="224"/>
      <c r="X43" s="225"/>
      <c r="Y43" s="224"/>
      <c r="Z43" s="226"/>
      <c r="AA43" s="206"/>
    </row>
    <row r="44" spans="1:29" s="22" customFormat="1" ht="29">
      <c r="B44" s="485"/>
      <c r="C44" s="167"/>
      <c r="H44" s="30"/>
      <c r="I44" s="90"/>
      <c r="J44" s="90"/>
      <c r="L44" s="485"/>
      <c r="M44" s="167"/>
      <c r="N44" s="1"/>
      <c r="O44" s="1"/>
      <c r="P44" s="1"/>
      <c r="Q44" s="1"/>
      <c r="R44" s="1"/>
      <c r="S44" s="11"/>
      <c r="T44" s="11"/>
      <c r="AC44" s="10"/>
    </row>
    <row r="45" spans="1:29" s="22" customFormat="1" ht="29">
      <c r="B45" s="485"/>
      <c r="C45" s="167"/>
      <c r="H45" s="30"/>
      <c r="I45" s="90"/>
      <c r="J45" s="90"/>
      <c r="K45" s="10"/>
      <c r="L45" s="485"/>
      <c r="M45" s="167"/>
      <c r="S45" s="24"/>
      <c r="T45" s="24"/>
    </row>
    <row r="46" spans="1:29" s="22" customFormat="1" ht="24">
      <c r="H46" s="30"/>
      <c r="I46" s="90"/>
      <c r="J46" s="90"/>
      <c r="S46" s="24"/>
      <c r="T46" s="24"/>
    </row>
    <row r="47" spans="1:29" s="22" customFormat="1" ht="24">
      <c r="H47" s="30"/>
      <c r="I47" s="90"/>
      <c r="J47" s="469"/>
    </row>
    <row r="48" spans="1:29" s="22" customFormat="1" ht="24">
      <c r="H48" s="30"/>
      <c r="I48" s="90"/>
      <c r="J48" s="470"/>
    </row>
    <row r="49" spans="1:20" s="22" customFormat="1" ht="24">
      <c r="H49" s="30"/>
      <c r="I49" s="90"/>
      <c r="J49" s="90"/>
    </row>
    <row r="50" spans="1:20" s="22" customFormat="1" ht="29">
      <c r="B50" s="485"/>
      <c r="C50" s="167"/>
      <c r="H50" s="30"/>
      <c r="I50" s="90"/>
      <c r="J50" s="90"/>
      <c r="L50" s="485"/>
      <c r="M50" s="167"/>
      <c r="S50" s="24"/>
      <c r="T50" s="24"/>
    </row>
    <row r="51" spans="1:20" s="22" customFormat="1" ht="29">
      <c r="B51" s="485"/>
      <c r="C51" s="167"/>
      <c r="H51" s="30"/>
      <c r="I51" s="90"/>
      <c r="J51" s="90"/>
      <c r="L51" s="485"/>
      <c r="M51" s="167"/>
      <c r="S51" s="24"/>
      <c r="T51" s="24"/>
    </row>
    <row r="52" spans="1:20" s="22" customFormat="1" ht="24">
      <c r="H52" s="30"/>
      <c r="I52" s="90"/>
      <c r="J52" s="90"/>
      <c r="S52" s="24"/>
      <c r="T52" s="24"/>
    </row>
    <row r="53" spans="1:20" s="22" customFormat="1" ht="24">
      <c r="H53" s="30"/>
      <c r="I53" s="90"/>
      <c r="J53" s="469"/>
      <c r="S53" s="24"/>
      <c r="T53" s="24"/>
    </row>
    <row r="54" spans="1:20" s="22" customFormat="1" ht="24">
      <c r="A54" s="1"/>
      <c r="H54" s="30"/>
      <c r="I54" s="90"/>
      <c r="J54" s="470"/>
      <c r="S54" s="24"/>
      <c r="T54" s="467"/>
    </row>
    <row r="55" spans="1:20" ht="24">
      <c r="N55" s="22"/>
      <c r="O55" s="22"/>
      <c r="P55" s="22"/>
      <c r="Q55" s="22"/>
      <c r="R55" s="22"/>
      <c r="S55" s="24"/>
      <c r="T55" s="468"/>
    </row>
  </sheetData>
  <sheetProtection algorithmName="SHA-512" hashValue="GTh6m0gKf6xZdHcfvEImJbU5+mr+bi1t8VX+yI8gLdhJgtyUnVhN5gKjToGRAhauJpmx7hH3VZu7ZvDTw4zMvA==" saltValue="XvcKyBGS5dnd44oKfXUmhg==" spinCount="100000" sheet="1" selectLockedCells="1"/>
  <mergeCells count="68">
    <mergeCell ref="S38:T38"/>
    <mergeCell ref="I34:J34"/>
    <mergeCell ref="J53:J54"/>
    <mergeCell ref="T54:T55"/>
    <mergeCell ref="B44:B45"/>
    <mergeCell ref="L44:L45"/>
    <mergeCell ref="J47:J48"/>
    <mergeCell ref="B50:B51"/>
    <mergeCell ref="L50:L51"/>
    <mergeCell ref="I6:J6"/>
    <mergeCell ref="I43:J43"/>
    <mergeCell ref="S43:T43"/>
    <mergeCell ref="I30:J30"/>
    <mergeCell ref="S30:T30"/>
    <mergeCell ref="I18:J18"/>
    <mergeCell ref="I26:J26"/>
    <mergeCell ref="S26:T26"/>
    <mergeCell ref="S6:T6"/>
    <mergeCell ref="I10:J10"/>
    <mergeCell ref="S10:T10"/>
    <mergeCell ref="O37:P37"/>
    <mergeCell ref="I14:J14"/>
    <mergeCell ref="S14:T14"/>
    <mergeCell ref="S34:T34"/>
    <mergeCell ref="I38:J38"/>
    <mergeCell ref="S22:T22"/>
    <mergeCell ref="I24:J24"/>
    <mergeCell ref="C24:C26"/>
    <mergeCell ref="M24:M26"/>
    <mergeCell ref="B24:B26"/>
    <mergeCell ref="L24:L26"/>
    <mergeCell ref="L20:L22"/>
    <mergeCell ref="C4:C6"/>
    <mergeCell ref="C8:C10"/>
    <mergeCell ref="C12:C14"/>
    <mergeCell ref="C16:C18"/>
    <mergeCell ref="C20:C22"/>
    <mergeCell ref="M28:M30"/>
    <mergeCell ref="M32:M34"/>
    <mergeCell ref="M36:M38"/>
    <mergeCell ref="M40:M43"/>
    <mergeCell ref="M4:M6"/>
    <mergeCell ref="M8:M10"/>
    <mergeCell ref="M12:M14"/>
    <mergeCell ref="M16:M18"/>
    <mergeCell ref="M20:M22"/>
    <mergeCell ref="B4:B6"/>
    <mergeCell ref="B8:B10"/>
    <mergeCell ref="B12:B14"/>
    <mergeCell ref="B16:B18"/>
    <mergeCell ref="B20:B22"/>
    <mergeCell ref="B28:B30"/>
    <mergeCell ref="B32:B34"/>
    <mergeCell ref="B36:B38"/>
    <mergeCell ref="B40:B43"/>
    <mergeCell ref="L40:L43"/>
    <mergeCell ref="L36:L38"/>
    <mergeCell ref="L32:L34"/>
    <mergeCell ref="L28:L30"/>
    <mergeCell ref="C28:C30"/>
    <mergeCell ref="C32:C34"/>
    <mergeCell ref="C36:C38"/>
    <mergeCell ref="C40:C43"/>
    <mergeCell ref="L16:L18"/>
    <mergeCell ref="L12:L14"/>
    <mergeCell ref="L8:L10"/>
    <mergeCell ref="L4:L6"/>
    <mergeCell ref="N16:T16"/>
  </mergeCells>
  <conditionalFormatting sqref="I6:J6">
    <cfRule type="cellIs" dxfId="24" priority="26" operator="equal">
      <formula>0.25*$H$4</formula>
    </cfRule>
  </conditionalFormatting>
  <conditionalFormatting sqref="S6:T6">
    <cfRule type="cellIs" dxfId="23" priority="25" operator="equal">
      <formula>$Q$4*3.5</formula>
    </cfRule>
  </conditionalFormatting>
  <conditionalFormatting sqref="I10:J10">
    <cfRule type="cellIs" dxfId="22" priority="24" operator="equal">
      <formula>($D$9*1000)/250</formula>
    </cfRule>
  </conditionalFormatting>
  <conditionalFormatting sqref="S10:T10">
    <cfRule type="cellIs" dxfId="21" priority="23" operator="equal">
      <formula>(($W$7+$W$10)/2)*0.5</formula>
    </cfRule>
  </conditionalFormatting>
  <conditionalFormatting sqref="I14:J14">
    <cfRule type="cellIs" dxfId="20" priority="22" operator="equal">
      <formula>($F$13*5)-50</formula>
    </cfRule>
  </conditionalFormatting>
  <conditionalFormatting sqref="S14:T14">
    <cfRule type="cellIs" dxfId="19" priority="21" operator="equal">
      <formula>(10-$R$13)/4</formula>
    </cfRule>
  </conditionalFormatting>
  <conditionalFormatting sqref="S34:T34">
    <cfRule type="cellIs" dxfId="18" priority="19" operator="equal">
      <formula>$W$31*6</formula>
    </cfRule>
  </conditionalFormatting>
  <conditionalFormatting sqref="I38:J38">
    <cfRule type="cellIs" dxfId="17" priority="18" operator="equal">
      <formula>$G$36*3</formula>
    </cfRule>
  </conditionalFormatting>
  <conditionalFormatting sqref="H43">
    <cfRule type="cellIs" dxfId="16" priority="17" operator="equal">
      <formula>5+$F$41</formula>
    </cfRule>
  </conditionalFormatting>
  <conditionalFormatting sqref="I43:J43">
    <cfRule type="cellIs" dxfId="15" priority="16" operator="equal">
      <formula>6-$E$42</formula>
    </cfRule>
  </conditionalFormatting>
  <conditionalFormatting sqref="S30:T30">
    <cfRule type="cellIs" dxfId="14" priority="15" operator="equal">
      <formula>($P$28/8)*$Q$29</formula>
    </cfRule>
  </conditionalFormatting>
  <conditionalFormatting sqref="S22:T22">
    <cfRule type="cellIs" dxfId="13" priority="14" operator="equal">
      <formula>$N$21-$Q$20</formula>
    </cfRule>
  </conditionalFormatting>
  <conditionalFormatting sqref="S43:T43">
    <cfRule type="cellIs" dxfId="12" priority="13" operator="equal">
      <formula>$R$40-$P$41+$T$41</formula>
    </cfRule>
  </conditionalFormatting>
  <conditionalFormatting sqref="S38:T38">
    <cfRule type="cellIs" dxfId="11" priority="12" operator="equal">
      <formula>($P$36*1000)-$O$37</formula>
    </cfRule>
  </conditionalFormatting>
  <conditionalFormatting sqref="I26:J26">
    <cfRule type="cellIs" dxfId="10" priority="11" operator="equal">
      <formula>$E$25*$G$25</formula>
    </cfRule>
  </conditionalFormatting>
  <conditionalFormatting sqref="I34:J34">
    <cfRule type="cellIs" dxfId="9" priority="10" operator="equal">
      <formula>($F$33-3)/2</formula>
    </cfRule>
  </conditionalFormatting>
  <conditionalFormatting sqref="S26:T26">
    <cfRule type="cellIs" dxfId="8" priority="9" operator="equal">
      <formula>(($R$25*2)+3)*2</formula>
    </cfRule>
  </conditionalFormatting>
  <conditionalFormatting sqref="S18">
    <cfRule type="cellIs" dxfId="7" priority="8" operator="equal">
      <formula>$S$17+75</formula>
    </cfRule>
  </conditionalFormatting>
  <conditionalFormatting sqref="T18">
    <cfRule type="cellIs" dxfId="6" priority="7" operator="equal">
      <formula>$S$18+75</formula>
    </cfRule>
  </conditionalFormatting>
  <conditionalFormatting sqref="J21">
    <cfRule type="cellIs" dxfId="5" priority="6" operator="equal">
      <formula>($E$20*$E$20)-2*$H$20</formula>
    </cfRule>
  </conditionalFormatting>
  <conditionalFormatting sqref="J22">
    <cfRule type="cellIs" dxfId="4" priority="5" operator="equal">
      <formula>3*($E$20+$H$20)</formula>
    </cfRule>
  </conditionalFormatting>
  <conditionalFormatting sqref="H30">
    <cfRule type="cellIs" dxfId="3" priority="4" operator="equal">
      <formula>$G$28+$E$29</formula>
    </cfRule>
  </conditionalFormatting>
  <conditionalFormatting sqref="I30:J30">
    <cfRule type="cellIs" dxfId="2" priority="3" operator="equal">
      <formula>15+$G$29</formula>
    </cfRule>
  </conditionalFormatting>
  <conditionalFormatting sqref="H18">
    <cfRule type="cellIs" dxfId="1" priority="2" operator="equal">
      <formula>$D$18</formula>
    </cfRule>
  </conditionalFormatting>
  <conditionalFormatting sqref="I18">
    <cfRule type="cellIs" dxfId="0" priority="1" operator="equal">
      <formula>$F$18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INSTRUCTIONS</vt:lpstr>
      <vt:lpstr>Arithmetic A</vt:lpstr>
      <vt:lpstr>Reasoning 1 A</vt:lpstr>
      <vt:lpstr>Reasoning 2 A</vt:lpstr>
      <vt:lpstr>Arithmetic B</vt:lpstr>
      <vt:lpstr>Reasoning 1 B</vt:lpstr>
      <vt:lpstr>Reasoning 2 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ghammond</dc:creator>
  <cp:lastModifiedBy>Microsoft Office User</cp:lastModifiedBy>
  <dcterms:created xsi:type="dcterms:W3CDTF">2017-12-04T20:58:49Z</dcterms:created>
  <dcterms:modified xsi:type="dcterms:W3CDTF">2019-03-16T18:13:57Z</dcterms:modified>
</cp:coreProperties>
</file>